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exos xlsx\"/>
    </mc:Choice>
  </mc:AlternateContent>
  <xr:revisionPtr revIDLastSave="0" documentId="8_{BF692C9E-E25D-4784-8586-DFA97E4C55FD}" xr6:coauthVersionLast="37" xr6:coauthVersionMax="37" xr10:uidLastSave="{00000000-0000-0000-0000-000000000000}"/>
  <bookViews>
    <workbookView xWindow="0" yWindow="0" windowWidth="28800" windowHeight="12225" activeTab="11"/>
  </bookViews>
  <sheets>
    <sheet name="Hoja1" sheetId="4" r:id="rId1"/>
    <sheet name="Hoja2" sheetId="5" r:id="rId2"/>
    <sheet name="hoja 3" sheetId="6" r:id="rId3"/>
    <sheet name="Hoja4" sheetId="7" r:id="rId4"/>
    <sheet name="Hoja5" sheetId="10" r:id="rId5"/>
    <sheet name="Hoja6" sheetId="3" r:id="rId6"/>
    <sheet name="Hoja7" sheetId="1" r:id="rId7"/>
    <sheet name="Hoja8" sheetId="11" r:id="rId8"/>
    <sheet name="Hoja9" sheetId="12" r:id="rId9"/>
    <sheet name="Hoja10" sheetId="13" r:id="rId10"/>
    <sheet name="Hoja11" sheetId="14" r:id="rId11"/>
    <sheet name="Hoja12" sheetId="15" r:id="rId12"/>
  </sheets>
  <calcPr calcId="162913"/>
</workbook>
</file>

<file path=xl/calcChain.xml><?xml version="1.0" encoding="utf-8"?>
<calcChain xmlns="http://schemas.openxmlformats.org/spreadsheetml/2006/main">
  <c r="D16" i="13" l="1"/>
  <c r="E16" i="13"/>
  <c r="F16" i="13"/>
  <c r="G16" i="13"/>
  <c r="H16" i="13"/>
  <c r="C16" i="13"/>
  <c r="C70" i="4"/>
  <c r="C71" i="4"/>
  <c r="C72" i="4"/>
  <c r="C73" i="4"/>
  <c r="C74" i="4"/>
  <c r="C75" i="4"/>
  <c r="C76" i="4"/>
  <c r="C77" i="4"/>
  <c r="C69" i="4"/>
  <c r="C19" i="5"/>
  <c r="D28" i="14"/>
  <c r="D27" i="14" s="1"/>
  <c r="Q13" i="14"/>
  <c r="P13" i="14"/>
  <c r="O13" i="14"/>
  <c r="L13" i="14"/>
  <c r="K13" i="14"/>
  <c r="K5" i="14" s="1"/>
  <c r="K4" i="14" s="1"/>
  <c r="K3" i="14" s="1"/>
  <c r="H13" i="14"/>
  <c r="G13" i="14"/>
  <c r="F13" i="14"/>
  <c r="F5" i="14"/>
  <c r="F4" i="14" s="1"/>
  <c r="F3" i="14" s="1"/>
  <c r="E13" i="14"/>
  <c r="C13" i="14"/>
  <c r="N14" i="14"/>
  <c r="B14" i="14" s="1"/>
  <c r="M14" i="14"/>
  <c r="J13" i="14"/>
  <c r="N10" i="14"/>
  <c r="N6" i="14"/>
  <c r="M6" i="14"/>
  <c r="L10" i="14"/>
  <c r="L6" i="14"/>
  <c r="I10" i="14"/>
  <c r="E6" i="14"/>
  <c r="Q6" i="14"/>
  <c r="P6" i="14"/>
  <c r="O6" i="14"/>
  <c r="K9" i="14"/>
  <c r="K6" i="14"/>
  <c r="J9" i="14"/>
  <c r="J6" i="14" s="1"/>
  <c r="H6" i="14"/>
  <c r="G9" i="14"/>
  <c r="G6" i="14"/>
  <c r="F6" i="14"/>
  <c r="C7" i="3"/>
  <c r="F45" i="6"/>
  <c r="C17" i="3"/>
  <c r="C53" i="4"/>
  <c r="C44" i="4"/>
  <c r="C43" i="4"/>
  <c r="E25" i="4"/>
  <c r="C18" i="4"/>
  <c r="C19" i="4"/>
  <c r="C20" i="4"/>
  <c r="D15" i="4"/>
  <c r="D14" i="4"/>
  <c r="D13" i="4"/>
  <c r="D12" i="4"/>
  <c r="D10" i="4"/>
  <c r="E62" i="4"/>
  <c r="E40" i="6"/>
  <c r="C21" i="7" s="1"/>
  <c r="C82" i="4"/>
  <c r="C20" i="5" s="1"/>
  <c r="C67" i="4"/>
  <c r="C64" i="4" s="1"/>
  <c r="C81" i="4"/>
  <c r="C80" i="4"/>
  <c r="C18" i="5" s="1"/>
  <c r="C79" i="4"/>
  <c r="C59" i="4"/>
  <c r="C58" i="4"/>
  <c r="C54" i="4"/>
  <c r="C51" i="4"/>
  <c r="C11" i="5" s="1"/>
  <c r="C52" i="4"/>
  <c r="C48" i="4"/>
  <c r="C46" i="4"/>
  <c r="C45" i="4"/>
  <c r="C38" i="4" s="1"/>
  <c r="C9" i="5" s="1"/>
  <c r="C47" i="4"/>
  <c r="C22" i="4"/>
  <c r="C21" i="4"/>
  <c r="C23" i="4"/>
  <c r="C27" i="4"/>
  <c r="C28" i="4"/>
  <c r="C29" i="4"/>
  <c r="C30" i="4"/>
  <c r="C31" i="4"/>
  <c r="C33" i="4"/>
  <c r="C35" i="4"/>
  <c r="C34" i="4"/>
  <c r="C41" i="4"/>
  <c r="C42" i="4"/>
  <c r="C32" i="4"/>
  <c r="E24" i="4"/>
  <c r="E9" i="4" s="1"/>
  <c r="E8" i="4" s="1"/>
  <c r="E7" i="4" s="1"/>
  <c r="E6" i="4" s="1"/>
  <c r="E84" i="4" s="1"/>
  <c r="E22" i="6"/>
  <c r="E23" i="6"/>
  <c r="E21" i="6"/>
  <c r="E11" i="6"/>
  <c r="E10" i="6" s="1"/>
  <c r="E9" i="6" s="1"/>
  <c r="E79" i="4"/>
  <c r="Q28" i="14"/>
  <c r="Q27" i="14"/>
  <c r="O28" i="14"/>
  <c r="O27" i="14" s="1"/>
  <c r="C63" i="4"/>
  <c r="D79" i="4"/>
  <c r="C40" i="4"/>
  <c r="C26" i="4"/>
  <c r="C11" i="4"/>
  <c r="C24" i="4"/>
  <c r="C12" i="4"/>
  <c r="C13" i="4"/>
  <c r="C16" i="4"/>
  <c r="C17" i="4"/>
  <c r="C10" i="4"/>
  <c r="B30" i="14"/>
  <c r="B42" i="14"/>
  <c r="B41" i="14" s="1"/>
  <c r="C14" i="5"/>
  <c r="B18" i="14"/>
  <c r="B17" i="14" s="1"/>
  <c r="F17" i="14"/>
  <c r="F41" i="14"/>
  <c r="E61" i="6"/>
  <c r="E60" i="6" s="1"/>
  <c r="E59" i="6" s="1"/>
  <c r="D9" i="15" s="1"/>
  <c r="C31" i="7"/>
  <c r="E30" i="6"/>
  <c r="E29" i="6" s="1"/>
  <c r="L28" i="14"/>
  <c r="L27" i="14"/>
  <c r="B29" i="14"/>
  <c r="E33" i="6"/>
  <c r="C15" i="7" s="1"/>
  <c r="B14" i="7"/>
  <c r="D20" i="14"/>
  <c r="E20" i="14"/>
  <c r="G20" i="14"/>
  <c r="I20" i="14"/>
  <c r="J20" i="14"/>
  <c r="B21" i="14"/>
  <c r="B20" i="14" s="1"/>
  <c r="E25" i="6"/>
  <c r="C9" i="7"/>
  <c r="D13" i="14"/>
  <c r="I13" i="14"/>
  <c r="E16" i="6"/>
  <c r="E11" i="10"/>
  <c r="E5" i="10" s="1"/>
  <c r="E7" i="10"/>
  <c r="B11" i="14"/>
  <c r="B36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9" i="1"/>
  <c r="D36" i="1"/>
  <c r="D38" i="4"/>
  <c r="C57" i="4"/>
  <c r="E57" i="4" s="1"/>
  <c r="C55" i="4"/>
  <c r="C12" i="5"/>
  <c r="E51" i="4"/>
  <c r="D51" i="4"/>
  <c r="D50" i="4" s="1"/>
  <c r="C15" i="4"/>
  <c r="C25" i="4"/>
  <c r="E50" i="4"/>
  <c r="E44" i="6"/>
  <c r="C22" i="7" s="1"/>
  <c r="C15" i="5"/>
  <c r="C62" i="4"/>
  <c r="B28" i="14"/>
  <c r="B27" i="14"/>
  <c r="N13" i="14"/>
  <c r="N5" i="14" s="1"/>
  <c r="N4" i="14" s="1"/>
  <c r="N3" i="14"/>
  <c r="M13" i="14"/>
  <c r="M5" i="14" s="1"/>
  <c r="M4" i="14" s="1"/>
  <c r="M3" i="14"/>
  <c r="B15" i="14"/>
  <c r="E5" i="14"/>
  <c r="E4" i="14"/>
  <c r="E3" i="14"/>
  <c r="Q5" i="14"/>
  <c r="Q4" i="14" s="1"/>
  <c r="Q3" i="14" s="1"/>
  <c r="P5" i="14"/>
  <c r="P4" i="14"/>
  <c r="P3" i="14" s="1"/>
  <c r="O5" i="14"/>
  <c r="O4" i="14"/>
  <c r="O3" i="14" s="1"/>
  <c r="L5" i="14"/>
  <c r="L4" i="14"/>
  <c r="L3" i="14"/>
  <c r="G5" i="14"/>
  <c r="G4" i="14"/>
  <c r="G3" i="14" s="1"/>
  <c r="J5" i="14"/>
  <c r="J4" i="14" s="1"/>
  <c r="J3" i="14" s="1"/>
  <c r="B9" i="14"/>
  <c r="C6" i="14"/>
  <c r="C5" i="14" s="1"/>
  <c r="C4" i="14" s="1"/>
  <c r="C3" i="14"/>
  <c r="B8" i="14"/>
  <c r="H5" i="14"/>
  <c r="H4" i="14"/>
  <c r="H3" i="14"/>
  <c r="B7" i="14"/>
  <c r="D6" i="14"/>
  <c r="D5" i="14"/>
  <c r="D4" i="14"/>
  <c r="D3" i="14" s="1"/>
  <c r="C24" i="3"/>
  <c r="D20" i="3" s="1"/>
  <c r="D10" i="3"/>
  <c r="E39" i="6"/>
  <c r="E38" i="6" s="1"/>
  <c r="D21" i="15" s="1"/>
  <c r="E18" i="10"/>
  <c r="B13" i="14"/>
  <c r="D12" i="3"/>
  <c r="D17" i="3"/>
  <c r="D19" i="3"/>
  <c r="D9" i="3"/>
  <c r="D22" i="3"/>
  <c r="D7" i="3"/>
  <c r="D8" i="3"/>
  <c r="D16" i="3"/>
  <c r="D15" i="3"/>
  <c r="D18" i="3"/>
  <c r="D13" i="3"/>
  <c r="D21" i="3"/>
  <c r="C12" i="7"/>
  <c r="B11" i="7" s="1"/>
  <c r="B6" i="14" l="1"/>
  <c r="B5" i="14" s="1"/>
  <c r="B4" i="14" s="1"/>
  <c r="B3" i="14" s="1"/>
  <c r="B20" i="7"/>
  <c r="I6" i="14"/>
  <c r="I5" i="14" s="1"/>
  <c r="I4" i="14" s="1"/>
  <c r="I3" i="14" s="1"/>
  <c r="B10" i="14"/>
  <c r="B30" i="7"/>
  <c r="C13" i="5"/>
  <c r="D20" i="15"/>
  <c r="E22" i="15" s="1"/>
  <c r="D5" i="15" s="1"/>
  <c r="F36" i="1"/>
  <c r="D9" i="4"/>
  <c r="D8" i="4" s="1"/>
  <c r="D7" i="4" s="1"/>
  <c r="D6" i="4" s="1"/>
  <c r="D84" i="4" s="1"/>
  <c r="C14" i="4"/>
  <c r="C9" i="4" s="1"/>
  <c r="C17" i="5"/>
  <c r="D8" i="15"/>
  <c r="E10" i="15" s="1"/>
  <c r="C8" i="7"/>
  <c r="C50" i="4"/>
  <c r="C10" i="5" s="1"/>
  <c r="E8" i="6"/>
  <c r="D6" i="3"/>
  <c r="D14" i="3"/>
  <c r="D11" i="3"/>
  <c r="C8" i="4" l="1"/>
  <c r="C8" i="5"/>
  <c r="E44" i="14"/>
  <c r="Q44" i="14"/>
  <c r="B44" i="14"/>
  <c r="J44" i="14"/>
  <c r="G44" i="14"/>
  <c r="N44" i="14"/>
  <c r="O44" i="14"/>
  <c r="F44" i="14"/>
  <c r="P44" i="14"/>
  <c r="C44" i="14"/>
  <c r="D44" i="14"/>
  <c r="L44" i="14"/>
  <c r="K44" i="14"/>
  <c r="H44" i="14"/>
  <c r="M44" i="14"/>
  <c r="B7" i="7"/>
  <c r="C34" i="7"/>
  <c r="D8" i="7"/>
  <c r="E7" i="6"/>
  <c r="F7" i="6" s="1"/>
  <c r="D16" i="15"/>
  <c r="I44" i="14"/>
  <c r="D22" i="7" l="1"/>
  <c r="D9" i="7"/>
  <c r="D12" i="7"/>
  <c r="D31" i="7"/>
  <c r="D30" i="7" s="1"/>
  <c r="D21" i="7"/>
  <c r="D15" i="7"/>
  <c r="B34" i="7"/>
  <c r="C7" i="4"/>
  <c r="C7" i="5"/>
  <c r="C23" i="5" l="1"/>
  <c r="D7" i="5" s="1"/>
  <c r="D14" i="7"/>
  <c r="D11" i="7"/>
  <c r="D20" i="7"/>
  <c r="D15" i="15"/>
  <c r="E17" i="15" s="1"/>
  <c r="C6" i="4"/>
  <c r="C84" i="4" s="1"/>
  <c r="C6" i="5"/>
  <c r="D7" i="7"/>
  <c r="D6" i="5" l="1"/>
  <c r="D4" i="15"/>
  <c r="E6" i="15" s="1"/>
  <c r="F12" i="15" s="1"/>
  <c r="F24" i="15"/>
  <c r="D15" i="5"/>
  <c r="D18" i="5"/>
  <c r="D14" i="5"/>
  <c r="D12" i="5"/>
  <c r="D11" i="5"/>
  <c r="D9" i="5"/>
  <c r="D19" i="5"/>
  <c r="D20" i="5"/>
  <c r="D10" i="5"/>
  <c r="D13" i="5"/>
  <c r="D17" i="5"/>
  <c r="D8" i="5"/>
</calcChain>
</file>

<file path=xl/sharedStrings.xml><?xml version="1.0" encoding="utf-8"?>
<sst xmlns="http://schemas.openxmlformats.org/spreadsheetml/2006/main" count="508" uniqueCount="396">
  <si>
    <t>CUADRO N°I</t>
  </si>
  <si>
    <t>HOJA N° II</t>
  </si>
  <si>
    <t>MUNICIPALIDAD DE NOGOYA</t>
  </si>
  <si>
    <t>CODIFICACION</t>
  </si>
  <si>
    <t>IMPORTES</t>
  </si>
  <si>
    <t>CLASIFICACION ECONOMICA Y POR OBJETO</t>
  </si>
  <si>
    <t>DE PARTIDAS PRINCIPALES DEL GASTO</t>
  </si>
  <si>
    <t>TOTAL</t>
  </si>
  <si>
    <t>RECUR.S/AFECT</t>
  </si>
  <si>
    <t>RECUR.C/AFEC</t>
  </si>
  <si>
    <t>IMPORTE</t>
  </si>
  <si>
    <t>PORCENTAJE</t>
  </si>
  <si>
    <t>SEC.</t>
  </si>
  <si>
    <t>SECT.</t>
  </si>
  <si>
    <t>P.PR.</t>
  </si>
  <si>
    <t>SEC.SECT.P.P</t>
  </si>
  <si>
    <t>P.PARC-S.PAR</t>
  </si>
  <si>
    <t>SECTOR</t>
  </si>
  <si>
    <t>PART.PRINC</t>
  </si>
  <si>
    <t>PORCENT</t>
  </si>
  <si>
    <t>C</t>
  </si>
  <si>
    <t>PERMANENTE</t>
  </si>
  <si>
    <t>I-</t>
  </si>
  <si>
    <t>I N G R E S O S</t>
  </si>
  <si>
    <t>I</t>
  </si>
  <si>
    <t>INGRESOS CORRIENTES</t>
  </si>
  <si>
    <t>A</t>
  </si>
  <si>
    <t>I-1</t>
  </si>
  <si>
    <t xml:space="preserve">   DE JURISDICCION MUNICIPAL</t>
  </si>
  <si>
    <t xml:space="preserve">  EROGACIONES CORRIENTES</t>
  </si>
  <si>
    <t>OPERACION</t>
  </si>
  <si>
    <t>T</t>
  </si>
  <si>
    <t>I-I</t>
  </si>
  <si>
    <t>JURISDICCION MUNICIPAL</t>
  </si>
  <si>
    <t>I-1-1</t>
  </si>
  <si>
    <t xml:space="preserve">    Tasas Municipales</t>
  </si>
  <si>
    <t xml:space="preserve">    OPERACIONES</t>
  </si>
  <si>
    <t xml:space="preserve">  Personal</t>
  </si>
  <si>
    <t>I-I-I</t>
  </si>
  <si>
    <t>TASAS MUNICIPALES</t>
  </si>
  <si>
    <t>I-1-2</t>
  </si>
  <si>
    <t xml:space="preserve">    Otros Ingresos de Jurisd.M</t>
  </si>
  <si>
    <t xml:space="preserve">      PERSONAL</t>
  </si>
  <si>
    <t xml:space="preserve">  Bienes de Consumo y Servicios</t>
  </si>
  <si>
    <t>S/C</t>
  </si>
  <si>
    <t>I-I-I-1</t>
  </si>
  <si>
    <t>Tasa General Inmobiliaria</t>
  </si>
  <si>
    <t>I-2</t>
  </si>
  <si>
    <t xml:space="preserve">   DE OTRAS JURISDICCIONES</t>
  </si>
  <si>
    <t xml:space="preserve">        PERSONAL PERMANENTE</t>
  </si>
  <si>
    <t>I-I-I-2</t>
  </si>
  <si>
    <t>Tasa por Insp. Sanitarias</t>
  </si>
  <si>
    <t>I-2-1</t>
  </si>
  <si>
    <t xml:space="preserve">    Cooparticipaciones</t>
  </si>
  <si>
    <t xml:space="preserve">         Remuneraciones</t>
  </si>
  <si>
    <t>INTERESES Y GASTO DE LA DEUDA</t>
  </si>
  <si>
    <t>I-I-I-3</t>
  </si>
  <si>
    <t>Tasa Obras Sanitarias</t>
  </si>
  <si>
    <t>I-2-2</t>
  </si>
  <si>
    <t xml:space="preserve">    Subsidios</t>
  </si>
  <si>
    <t xml:space="preserve">         Adicionales</t>
  </si>
  <si>
    <t>I-I-I-4</t>
  </si>
  <si>
    <t xml:space="preserve">         Sueldo Anual Complementario</t>
  </si>
  <si>
    <t>II</t>
  </si>
  <si>
    <t>INGRESOS DE CAPITAL</t>
  </si>
  <si>
    <t xml:space="preserve">         Contribuciones</t>
  </si>
  <si>
    <t>TRANSFERENCIAS</t>
  </si>
  <si>
    <t>I-I-I-6</t>
  </si>
  <si>
    <t>Cementerio</t>
  </si>
  <si>
    <t>II-1</t>
  </si>
  <si>
    <t xml:space="preserve">        PERSONAL TRANSITORIO</t>
  </si>
  <si>
    <t xml:space="preserve">   Para Erogaciones Corrientes</t>
  </si>
  <si>
    <t>I-I-I-7</t>
  </si>
  <si>
    <t>II-2</t>
  </si>
  <si>
    <t>I-I-I-8</t>
  </si>
  <si>
    <t>A CLASIFICAR</t>
  </si>
  <si>
    <t>I-I-I-9</t>
  </si>
  <si>
    <t>Vendedores Ambulantes</t>
  </si>
  <si>
    <t>I-I-I-10</t>
  </si>
  <si>
    <t>III</t>
  </si>
  <si>
    <t>FINANCIAMIENTO</t>
  </si>
  <si>
    <t>I-I-I-11</t>
  </si>
  <si>
    <t>III-1</t>
  </si>
  <si>
    <t>INVERSION REAL</t>
  </si>
  <si>
    <t>I-I-I-12</t>
  </si>
  <si>
    <t>Servicio Funebre</t>
  </si>
  <si>
    <t>III-2</t>
  </si>
  <si>
    <t xml:space="preserve">    Proveedores</t>
  </si>
  <si>
    <t xml:space="preserve">   Bienes de Capital</t>
  </si>
  <si>
    <t>I-I-I-13</t>
  </si>
  <si>
    <t>Derecho por Actuaciones Adm.</t>
  </si>
  <si>
    <t>III-3</t>
  </si>
  <si>
    <t>I-I-I-14</t>
  </si>
  <si>
    <t>Fondo Municipal Accion Social</t>
  </si>
  <si>
    <t>I-I-I-15</t>
  </si>
  <si>
    <t>BIENES PREEXISTENTES</t>
  </si>
  <si>
    <t>Deudores por Tasas y Deu.Atras</t>
  </si>
  <si>
    <t xml:space="preserve">         ASIGNACIONES FAMILIARES</t>
  </si>
  <si>
    <t xml:space="preserve">   Bienes Preexistentes</t>
  </si>
  <si>
    <t>I-I-I-17</t>
  </si>
  <si>
    <t>Recargo por Mora</t>
  </si>
  <si>
    <t>T O T A L E S</t>
  </si>
  <si>
    <t xml:space="preserve">         SERVICIOS EXTRAORDINARIOS</t>
  </si>
  <si>
    <t>I-I-I-18</t>
  </si>
  <si>
    <t>Multas por Faltas</t>
  </si>
  <si>
    <t xml:space="preserve">         ASISTENCIA SOCIAL AL PERSONAL</t>
  </si>
  <si>
    <t>INVERSION FINANCIERA</t>
  </si>
  <si>
    <t>I-I-I-19</t>
  </si>
  <si>
    <t>Registro de Titulo de Prop.</t>
  </si>
  <si>
    <t xml:space="preserve">     BIENES Y SERVICIOS NO PERSONALES</t>
  </si>
  <si>
    <t xml:space="preserve">  Inversion Financiera</t>
  </si>
  <si>
    <t>I-I-I-20</t>
  </si>
  <si>
    <t xml:space="preserve">         BIENES DE CONSUMO</t>
  </si>
  <si>
    <t xml:space="preserve">         SERVICIOS NO PERSONALES</t>
  </si>
  <si>
    <t>I-I-I-23</t>
  </si>
  <si>
    <t>Multas Tributarias</t>
  </si>
  <si>
    <t xml:space="preserve">  INTERESES DE LA DEUDA</t>
  </si>
  <si>
    <t>I-I-I-24</t>
  </si>
  <si>
    <t>Registro de Conductor</t>
  </si>
  <si>
    <t xml:space="preserve">    INTERESES DE LA DEUDA</t>
  </si>
  <si>
    <t>OTRAS EROGACIONES</t>
  </si>
  <si>
    <t xml:space="preserve">      INTERESES DE LA DEUDA</t>
  </si>
  <si>
    <t xml:space="preserve">  TRANSFERENCIAS</t>
  </si>
  <si>
    <t>I-I-2</t>
  </si>
  <si>
    <t xml:space="preserve">    PARA FINANCIAR EROG. CTE.</t>
  </si>
  <si>
    <t xml:space="preserve">   T O T A L E S </t>
  </si>
  <si>
    <t>I-I-2-1</t>
  </si>
  <si>
    <t>Entrada Extraordinaria</t>
  </si>
  <si>
    <t>I-I-2-2</t>
  </si>
  <si>
    <t>Tasa Alumbrado</t>
  </si>
  <si>
    <t>I-I-2-3</t>
  </si>
  <si>
    <t xml:space="preserve">    PARA FINANCIAR EROG.DE CAPITAL</t>
  </si>
  <si>
    <t>I-I-2-4-1</t>
  </si>
  <si>
    <t>I-I-2-4-2</t>
  </si>
  <si>
    <t>DE OTRAS JURISDICCIONES</t>
  </si>
  <si>
    <t xml:space="preserve"> EROGACIONES DE CAPITAL</t>
  </si>
  <si>
    <t>COPARTICIPACIONES</t>
  </si>
  <si>
    <t xml:space="preserve">   INVERSION REAL</t>
  </si>
  <si>
    <t>I-2-1-1</t>
  </si>
  <si>
    <t>Coparticipaciones Nacionales</t>
  </si>
  <si>
    <t xml:space="preserve">     BIENES DE CAPITAL</t>
  </si>
  <si>
    <t>I-2-1-2</t>
  </si>
  <si>
    <t>Coparticipaciones Provinciales</t>
  </si>
  <si>
    <t>I-2-2-1</t>
  </si>
  <si>
    <t xml:space="preserve">     TRABAJOS PUBLICOS</t>
  </si>
  <si>
    <t>I-2-2-2</t>
  </si>
  <si>
    <t xml:space="preserve">        POR ADMINISTRACION DIRECTA</t>
  </si>
  <si>
    <t>Racionamiento</t>
  </si>
  <si>
    <t>Venta de Activos</t>
  </si>
  <si>
    <t xml:space="preserve">   INVERSION FINANCIERA</t>
  </si>
  <si>
    <t xml:space="preserve">     INVERSION FINANCIERA</t>
  </si>
  <si>
    <t xml:space="preserve">       APORTE DE CAPITAL</t>
  </si>
  <si>
    <t>Proveedores</t>
  </si>
  <si>
    <t xml:space="preserve">       PRESTAMOS</t>
  </si>
  <si>
    <t xml:space="preserve"> OTRAS EROGACIONES</t>
  </si>
  <si>
    <t xml:space="preserve">   AMORTIZACION DE LA DEUDA</t>
  </si>
  <si>
    <t xml:space="preserve">     AMORTIZACION DE LA DEUDA</t>
  </si>
  <si>
    <t>SUB-PARCIAL</t>
  </si>
  <si>
    <t>T O T A L  D E  L A  P A R T I D A</t>
  </si>
  <si>
    <t xml:space="preserve"> </t>
  </si>
  <si>
    <t xml:space="preserve">    Uso del Crédito</t>
  </si>
  <si>
    <t xml:space="preserve">   Amortización de la Deuda</t>
  </si>
  <si>
    <t xml:space="preserve">   Trabajos Públicos</t>
  </si>
  <si>
    <t>TRANSITORIA</t>
  </si>
  <si>
    <t>RESUMEN DE LA PLANTA DE PERSONAL</t>
  </si>
  <si>
    <t>FIN</t>
  </si>
  <si>
    <t>FUN</t>
  </si>
  <si>
    <t>JURIS</t>
  </si>
  <si>
    <t>Explotación Terminal Omnibus</t>
  </si>
  <si>
    <t>Derecho de Edificación</t>
  </si>
  <si>
    <t>Contribución por Mejoras</t>
  </si>
  <si>
    <t>Espect.Público y Rifas</t>
  </si>
  <si>
    <t>Ocupación de la Vía Pública</t>
  </si>
  <si>
    <t>Salud Pública Municipal</t>
  </si>
  <si>
    <t>I-I-I-25</t>
  </si>
  <si>
    <t>Tasa Social</t>
  </si>
  <si>
    <t>Comedores (SIDECREER)</t>
  </si>
  <si>
    <t>I-I-I-14-1</t>
  </si>
  <si>
    <t>Fondo Mpal Obras Sanitarias</t>
  </si>
  <si>
    <t>I-I-I-7-1</t>
  </si>
  <si>
    <t>Publicidad y Propaganda</t>
  </si>
  <si>
    <t>(+/-)</t>
  </si>
  <si>
    <t>Caja Municipal de Jubilaciones y Pensiones de Nogoyá</t>
  </si>
  <si>
    <t>Nº</t>
  </si>
  <si>
    <t>Utiles de Oficina</t>
  </si>
  <si>
    <t>Artículos de Limpieza</t>
  </si>
  <si>
    <t>Otros Bienes de Consumo</t>
  </si>
  <si>
    <t>Servicios</t>
  </si>
  <si>
    <t>Teléfonos</t>
  </si>
  <si>
    <t>Gastos Generales</t>
  </si>
  <si>
    <t>Honorarios</t>
  </si>
  <si>
    <t>Reparaciones</t>
  </si>
  <si>
    <t>Bienes de Capital</t>
  </si>
  <si>
    <t>Muebles de Oficina</t>
  </si>
  <si>
    <t>Créditos Especiales</t>
  </si>
  <si>
    <t>EROGACIONES CORRIENTES</t>
  </si>
  <si>
    <t>FUNCIONAMIENTO</t>
  </si>
  <si>
    <t>EROGACIONES</t>
  </si>
  <si>
    <t>EROGACIONES DE CAPITAL</t>
  </si>
  <si>
    <t>Máquinas y Equipos</t>
  </si>
  <si>
    <t>RESERVAS P/BENEFICIOS</t>
  </si>
  <si>
    <t>RECURSOS</t>
  </si>
  <si>
    <t>RECURSOS CORRIENTES</t>
  </si>
  <si>
    <t>RECURSOS DE CAPITAL</t>
  </si>
  <si>
    <t>Inversiones Inmobiliarias</t>
  </si>
  <si>
    <t>RECURSOS PROPIOS</t>
  </si>
  <si>
    <t>Inversiones Financieras</t>
  </si>
  <si>
    <t>Otros Servicios</t>
  </si>
  <si>
    <t>Mejoras Edificio</t>
  </si>
  <si>
    <t>Inversiones de Capital</t>
  </si>
  <si>
    <t>Participación en E.N.E.R.S.A.</t>
  </si>
  <si>
    <t>Intereses y Gastos de la Deuda</t>
  </si>
  <si>
    <t>Crédito Adicional para Erog.Ctes.</t>
  </si>
  <si>
    <t>CALCULO DE RECURSOS -ANALITICO-</t>
  </si>
  <si>
    <t>PRESUPUESTO DE GASTOS</t>
  </si>
  <si>
    <t>CALCULO DE RECURSOS - SINTETICO</t>
  </si>
  <si>
    <t>TRABAJOS PUBLICOS</t>
  </si>
  <si>
    <t>PROGRAMAS</t>
  </si>
  <si>
    <t>CALCULO DE RECURSOS</t>
  </si>
  <si>
    <t>CONCEPTO</t>
  </si>
  <si>
    <t>DENOMINACION</t>
  </si>
  <si>
    <t>CUENTAS</t>
  </si>
  <si>
    <t>CODIGO</t>
  </si>
  <si>
    <t>OTROS INGRES. DE JUR.MPAL.</t>
  </si>
  <si>
    <t>FONDO SEGURO VIDA AFILIADOS</t>
  </si>
  <si>
    <t>Comisiones y Gastos Bancarios</t>
  </si>
  <si>
    <t>I-I-2-2-1</t>
  </si>
  <si>
    <t>Tasa Alumbrado Industria</t>
  </si>
  <si>
    <t>Pileta Polideportivo</t>
  </si>
  <si>
    <t>Aportes no reintegrables</t>
  </si>
  <si>
    <t>LISTADO DE IMPUTACIONES</t>
  </si>
  <si>
    <t>I-I-I-13-2</t>
  </si>
  <si>
    <t>Residuos patológicos</t>
  </si>
  <si>
    <t>I-I-I-28</t>
  </si>
  <si>
    <t>Emplazamiento de antenas</t>
  </si>
  <si>
    <t>Servicio colectivo</t>
  </si>
  <si>
    <t>HOJA N°I</t>
  </si>
  <si>
    <t>CUADRO II</t>
  </si>
  <si>
    <t>Obra Social Afiliados</t>
  </si>
  <si>
    <t>I-I-I-29</t>
  </si>
  <si>
    <t>P/Habilitación de Locales</t>
  </si>
  <si>
    <t>I-2-1-3</t>
  </si>
  <si>
    <t>Fdo. Federal Solidario</t>
  </si>
  <si>
    <t>SEÑALIZACION URBANA</t>
  </si>
  <si>
    <t>Playa de estac. de camiones</t>
  </si>
  <si>
    <t>I-I-2-6</t>
  </si>
  <si>
    <t>Uso del Crédito</t>
  </si>
  <si>
    <t>I-I-2-4-3</t>
  </si>
  <si>
    <t>I-I-2-4-4</t>
  </si>
  <si>
    <t>I-I-2-4-5</t>
  </si>
  <si>
    <t>II-2-1</t>
  </si>
  <si>
    <t>II-2-1-1</t>
  </si>
  <si>
    <t>II-2-2</t>
  </si>
  <si>
    <t>II-2-2-1</t>
  </si>
  <si>
    <t>II-2-2-2</t>
  </si>
  <si>
    <t>II-2-2-3</t>
  </si>
  <si>
    <t>II-2-2-4</t>
  </si>
  <si>
    <t>II-2-2-5</t>
  </si>
  <si>
    <t>Alojamiento Polideportivo y SUM</t>
  </si>
  <si>
    <t>Cancha de futbol</t>
  </si>
  <si>
    <t>Cancha de tenis</t>
  </si>
  <si>
    <t>SUBSIDIOS PARA FINAN. EROG. CTES.</t>
  </si>
  <si>
    <t>Programas Consorcio Econom. Social</t>
  </si>
  <si>
    <t>Aportes no reintegrables Est. Provincial</t>
  </si>
  <si>
    <t>Aportes no reintegrables Est. Nacional</t>
  </si>
  <si>
    <t>Venta de activos</t>
  </si>
  <si>
    <t>PRESUPUESTO DE GASTOS EJERC.2016</t>
  </si>
  <si>
    <t xml:space="preserve">        Gratificaciones Extraordinarias</t>
  </si>
  <si>
    <t xml:space="preserve">        EQUIPAMIENTO Y MAQUINARIAS</t>
  </si>
  <si>
    <t>TRANSFERENCIAS CORRIENTES</t>
  </si>
  <si>
    <t>AYUDAS SOCIALES A PERSONAS</t>
  </si>
  <si>
    <t>PROGRAMAS DE ECONOMIA SOCIAL</t>
  </si>
  <si>
    <t>ASISTENCIA SOCIAL</t>
  </si>
  <si>
    <t>AYUDAS A INSTITUCIONES</t>
  </si>
  <si>
    <t>AYUDAS INSTITUCIONES EDUCATIVAS</t>
  </si>
  <si>
    <t>ASISTENCIA COMEDORES Y GUARDERIAS</t>
  </si>
  <si>
    <t>AYUDAS INST. CULTURALES Y SOCIALES</t>
  </si>
  <si>
    <t>AYUDAS INSTITUCIONES DEPORTIVAS</t>
  </si>
  <si>
    <t>ALUMBRADO PUBLICO</t>
  </si>
  <si>
    <t>PLANTA DE TRATAMIENTO RESIDUOS</t>
  </si>
  <si>
    <t xml:space="preserve">
 TODAS LAS
JURISDICCIONES</t>
  </si>
  <si>
    <t>HONORABLE
CONCEJO
DELIBERANTE</t>
  </si>
  <si>
    <t>PRESIDENCIA
MUNICIPAL</t>
  </si>
  <si>
    <t>SUB SECRETARIA
DE DESARROLLO
SOCIAL</t>
  </si>
  <si>
    <t>COORDINACION
DE CULTURA
Y TURISMO</t>
  </si>
  <si>
    <t>COORDINACION
DE DEPORTES
Y RECREACION</t>
  </si>
  <si>
    <t>SECRETARIA DE 
OBRAS Y 
SERVICIOS
PUBLICOS</t>
  </si>
  <si>
    <t xml:space="preserve">   A CLASIFICAR</t>
  </si>
  <si>
    <t xml:space="preserve">    CRED.ADIC.PARA FINANC.EROG.CTE.</t>
  </si>
  <si>
    <t xml:space="preserve">    A CLASIFICAR</t>
  </si>
  <si>
    <t xml:space="preserve">   CREDIT ADIC.PARA EROG.DE CAPITAL</t>
  </si>
  <si>
    <t xml:space="preserve">       AMORTIZACION DE LA DEUDA CONS.</t>
  </si>
  <si>
    <t>SECRETARIA
DE HACIENDA</t>
  </si>
  <si>
    <t>GOBIERNO,  
PROMOCION 
COMUNITARIA</t>
  </si>
  <si>
    <t>JUZGADO DE FALTAS</t>
  </si>
  <si>
    <t>ASESORIA LETRADA</t>
  </si>
  <si>
    <t>MEDIO AMBIENTE</t>
  </si>
  <si>
    <t>DELEGACION VILLA 3 DE FEBRERO</t>
  </si>
  <si>
    <t>PRODUCCIÒN</t>
  </si>
  <si>
    <t>DIRECCIÓN DE OBRAS PUBLICAS</t>
  </si>
  <si>
    <t>DIRECCION
DE SERVICIOS 
PUBLICOS</t>
  </si>
  <si>
    <t xml:space="preserve">PAVIMENTO   </t>
  </si>
  <si>
    <t>CORDON CUNETA</t>
  </si>
  <si>
    <t>VEREDAS</t>
  </si>
  <si>
    <t>DESAGUES PLUVIALES</t>
  </si>
  <si>
    <t>MEJORAMIENTO VIAL</t>
  </si>
  <si>
    <t>VOLCADERO MUNICIPAL</t>
  </si>
  <si>
    <t>MANTENIMIENTO RED VIAL</t>
  </si>
  <si>
    <t>PARQUES Y PASEOS</t>
  </si>
  <si>
    <t>RED DE AGUAS</t>
  </si>
  <si>
    <t>RED DE CLOACAS</t>
  </si>
  <si>
    <t>LAGUNA DE TRATAMIENTO</t>
  </si>
  <si>
    <t>EDIFICIOS PUBLICOS</t>
  </si>
  <si>
    <t>ANR Mi Pueblo Paseo Plaza Uruguayos</t>
  </si>
  <si>
    <t>II-2-2-6</t>
  </si>
  <si>
    <t>ANR Parque Industrial</t>
  </si>
  <si>
    <t>%</t>
  </si>
  <si>
    <t>Fletes y Remises</t>
  </si>
  <si>
    <t xml:space="preserve">        POR ADMINIST. DIRECTA FOFESO</t>
  </si>
  <si>
    <t>AÑO 2018</t>
  </si>
  <si>
    <t>PLAN URBANO AMBIENTAL</t>
  </si>
  <si>
    <t>Programa Nacional PLAE (Alumbrado)</t>
  </si>
  <si>
    <t>II-2-2-7</t>
  </si>
  <si>
    <t>II-2-2-8</t>
  </si>
  <si>
    <t>Programa Mi Ciudad LED</t>
  </si>
  <si>
    <t>II-2-2-9</t>
  </si>
  <si>
    <t>Programa Secret. Viv. Pavimento</t>
  </si>
  <si>
    <t>PARQUE INDUSTRIAL NOGOYA</t>
  </si>
  <si>
    <t>PRESUPUESTO DE GASTOS EJERC.2018</t>
  </si>
  <si>
    <t>Superavit Financiero</t>
  </si>
  <si>
    <t>Déficit Secundario</t>
  </si>
  <si>
    <t>Financiamiento</t>
  </si>
  <si>
    <t>Otras Erogaciones</t>
  </si>
  <si>
    <t>Patrimonial</t>
  </si>
  <si>
    <t>Corriente</t>
  </si>
  <si>
    <t>Ingresos Corrientes</t>
  </si>
  <si>
    <t>Erogaciones Corrientes</t>
  </si>
  <si>
    <t>De Capital</t>
  </si>
  <si>
    <t>Ingresos de Capital</t>
  </si>
  <si>
    <t>Erogaciones de Capital</t>
  </si>
  <si>
    <t xml:space="preserve">       Resultado Preventivo del Ejercicio</t>
  </si>
  <si>
    <t>-Deficit Secundario</t>
  </si>
  <si>
    <t>-Superavit Primario</t>
  </si>
  <si>
    <t>-Resultado Preventivo Operativo</t>
  </si>
  <si>
    <t>-A14Cobertura /Aplicación del Resultado</t>
  </si>
  <si>
    <t xml:space="preserve">        POR ADMINSTRACIÓN DELEGADA</t>
  </si>
  <si>
    <t xml:space="preserve">ANR </t>
  </si>
  <si>
    <t>ANR Saneamiento Ambiental</t>
  </si>
  <si>
    <t>II-2-2-10</t>
  </si>
  <si>
    <t>I-2-1-4</t>
  </si>
  <si>
    <t>Ajuste Fiscal 2018</t>
  </si>
  <si>
    <t>I-2-2-3</t>
  </si>
  <si>
    <t xml:space="preserve">        EQUIMPAMIENTO FOFESO</t>
  </si>
  <si>
    <t>Programa de Centralidad Urbana</t>
  </si>
  <si>
    <t>ATN del Est. Nacional</t>
  </si>
  <si>
    <t>PDL Minist, Int. Prog. Desar. Local</t>
  </si>
  <si>
    <t>Min.Des. Social Ag.Nac. Discapac.</t>
  </si>
  <si>
    <t>Asistencia Financiera a Municipios</t>
  </si>
  <si>
    <t>AÑO 2019</t>
  </si>
  <si>
    <t>AÑO 2.019</t>
  </si>
  <si>
    <t>Balance Preventivo Financiero 2019</t>
  </si>
  <si>
    <t>I-I-I-30</t>
  </si>
  <si>
    <t>Servicio de Estacionamiento Medido</t>
  </si>
  <si>
    <t xml:space="preserve">   ATN del Estado Nacional</t>
  </si>
  <si>
    <t>RETENCIONES AFILIADOS</t>
  </si>
  <si>
    <t>APORTES MUNICIPIO</t>
  </si>
  <si>
    <t>INTERESES PREST. MUNICIPALIDAD</t>
  </si>
  <si>
    <t>INTERESES CAJA DE AHORRO</t>
  </si>
  <si>
    <t>INTERESES PREST. AFILIADOS</t>
  </si>
  <si>
    <t>INTERESES CREDITOS ESPECIALES</t>
  </si>
  <si>
    <t>INTERESES DEUDA MUNICIPAL</t>
  </si>
  <si>
    <t>MULTAS POR MORA</t>
  </si>
  <si>
    <t>RENTA INVERSIONES BURSATILES</t>
  </si>
  <si>
    <t>DIFERENCIA SALARIAL -ART. 22 inc. c)</t>
  </si>
  <si>
    <t>REEMBOLSO PRESTAMOS</t>
  </si>
  <si>
    <t>REEMBOLSO CREDITOS ESPECIALES</t>
  </si>
  <si>
    <t>REEMBOLSO CONV. DEUDA MUNICIPAL</t>
  </si>
  <si>
    <t>REEMBOLSO PREST. ART. 81°</t>
  </si>
  <si>
    <t>RECUPERO SEGURO VIDA</t>
  </si>
  <si>
    <t>FONDO PARA BENEFICIOS</t>
  </si>
  <si>
    <t>Bienes de Consumo y Servicios</t>
  </si>
  <si>
    <t>Bines de Consumo</t>
  </si>
  <si>
    <t>Insumos de Informatica</t>
  </si>
  <si>
    <t>Energía Eléctrica</t>
  </si>
  <si>
    <t>Alquileres Cedidos</t>
  </si>
  <si>
    <t>Gastos de Correspondencia</t>
  </si>
  <si>
    <t>Seguros Generales</t>
  </si>
  <si>
    <t>Combustible y Gas</t>
  </si>
  <si>
    <t>Gastos Reuniones Directorio</t>
  </si>
  <si>
    <t>Personal Planta Permanente</t>
  </si>
  <si>
    <t>Cargas sociales Personal Caja</t>
  </si>
  <si>
    <t>Personal Contratado</t>
  </si>
  <si>
    <t>Beneficios Jubilados</t>
  </si>
  <si>
    <t>Beneficios Pensionados</t>
  </si>
  <si>
    <t>Beneficios Art. 81°</t>
  </si>
  <si>
    <t>CREDITO ADIC.EROGAC.DE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</si>
</sst>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0.00_)"/>
    <numFmt numFmtId="173" formatCode="_-[$€]* #,##0.00_-;\-[$€]* #,##0.00_-;_-[$€]* &quot;-&quot;??_-;_-@_-"/>
    <numFmt numFmtId="174" formatCode="#,##0.00\ _€"/>
  </numFmts>
  <fonts count="21" x14ac:knownFonts="1">
    <font>
      <sz val="10"/>
      <name val="Arial"/>
    </font>
    <font>
      <sz val="10"/>
      <name val="Arial"/>
    </font>
    <font>
      <sz val="10"/>
      <name val="Courier"/>
      <family val="3"/>
    </font>
    <font>
      <sz val="7"/>
      <name val="Times New Roman"/>
      <family val="1"/>
    </font>
    <font>
      <sz val="7"/>
      <name val="Courier"/>
      <family val="3"/>
    </font>
    <font>
      <sz val="10"/>
      <name val="Courier"/>
      <family val="3"/>
    </font>
    <font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u/>
      <sz val="7"/>
      <name val="Arial"/>
      <family val="2"/>
    </font>
    <font>
      <b/>
      <u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17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1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0" applyFont="1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/>
    <xf numFmtId="172" fontId="4" fillId="0" borderId="0" xfId="0" applyNumberFormat="1" applyFont="1" applyBorder="1" applyProtection="1"/>
    <xf numFmtId="172" fontId="0" fillId="0" borderId="0" xfId="0" applyNumberFormat="1" applyBorder="1" applyProtection="1"/>
    <xf numFmtId="0" fontId="7" fillId="0" borderId="1" xfId="0" applyFont="1" applyBorder="1" applyAlignment="1" applyProtection="1">
      <alignment horizontal="left"/>
    </xf>
    <xf numFmtId="0" fontId="7" fillId="0" borderId="1" xfId="0" applyFont="1" applyBorder="1"/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Protection="1"/>
    <xf numFmtId="0" fontId="7" fillId="0" borderId="0" xfId="0" applyFont="1" applyBorder="1"/>
    <xf numFmtId="172" fontId="9" fillId="0" borderId="0" xfId="0" applyNumberFormat="1" applyFont="1" applyBorder="1" applyProtection="1"/>
    <xf numFmtId="0" fontId="7" fillId="0" borderId="0" xfId="0" applyFont="1"/>
    <xf numFmtId="0" fontId="7" fillId="0" borderId="2" xfId="0" applyFont="1" applyFill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7" fillId="0" borderId="2" xfId="0" applyFont="1" applyBorder="1"/>
    <xf numFmtId="0" fontId="7" fillId="2" borderId="3" xfId="2" applyFont="1" applyFill="1" applyBorder="1" applyAlignment="1" applyProtection="1">
      <alignment horizontal="right"/>
    </xf>
    <xf numFmtId="0" fontId="7" fillId="2" borderId="4" xfId="2" applyFont="1" applyFill="1" applyBorder="1" applyAlignment="1" applyProtection="1">
      <alignment horizontal="left"/>
    </xf>
    <xf numFmtId="0" fontId="7" fillId="2" borderId="0" xfId="2" applyFont="1" applyFill="1" applyBorder="1"/>
    <xf numFmtId="0" fontId="7" fillId="2" borderId="5" xfId="2" applyFont="1" applyFill="1" applyBorder="1"/>
    <xf numFmtId="0" fontId="7" fillId="2" borderId="4" xfId="2" applyFont="1" applyFill="1" applyBorder="1"/>
    <xf numFmtId="0" fontId="7" fillId="2" borderId="1" xfId="2" applyFont="1" applyFill="1" applyBorder="1" applyAlignment="1" applyProtection="1">
      <alignment horizontal="center"/>
    </xf>
    <xf numFmtId="0" fontId="7" fillId="2" borderId="6" xfId="2" applyFont="1" applyFill="1" applyBorder="1" applyAlignment="1" applyProtection="1">
      <alignment horizontal="center"/>
    </xf>
    <xf numFmtId="0" fontId="7" fillId="2" borderId="1" xfId="2" applyFont="1" applyFill="1" applyBorder="1"/>
    <xf numFmtId="0" fontId="7" fillId="2" borderId="6" xfId="2" applyFont="1" applyFill="1" applyBorder="1"/>
    <xf numFmtId="0" fontId="8" fillId="0" borderId="1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0" fontId="7" fillId="2" borderId="3" xfId="3" applyFont="1" applyFill="1" applyBorder="1" applyAlignment="1" applyProtection="1">
      <alignment horizontal="right"/>
    </xf>
    <xf numFmtId="0" fontId="7" fillId="2" borderId="4" xfId="3" applyFont="1" applyFill="1" applyBorder="1" applyAlignment="1" applyProtection="1">
      <alignment horizontal="left"/>
    </xf>
    <xf numFmtId="0" fontId="7" fillId="2" borderId="0" xfId="3" applyFont="1" applyFill="1" applyBorder="1"/>
    <xf numFmtId="0" fontId="7" fillId="2" borderId="5" xfId="3" applyFont="1" applyFill="1" applyBorder="1"/>
    <xf numFmtId="0" fontId="7" fillId="2" borderId="4" xfId="3" applyFont="1" applyFill="1" applyBorder="1"/>
    <xf numFmtId="0" fontId="7" fillId="2" borderId="1" xfId="3" applyFont="1" applyFill="1" applyBorder="1" applyAlignment="1" applyProtection="1">
      <alignment horizontal="center"/>
    </xf>
    <xf numFmtId="0" fontId="7" fillId="2" borderId="6" xfId="3" applyFont="1" applyFill="1" applyBorder="1" applyAlignment="1" applyProtection="1">
      <alignment horizontal="center"/>
    </xf>
    <xf numFmtId="0" fontId="7" fillId="2" borderId="7" xfId="3" applyFont="1" applyFill="1" applyBorder="1" applyAlignment="1" applyProtection="1">
      <alignment horizontal="left"/>
    </xf>
    <xf numFmtId="0" fontId="7" fillId="2" borderId="8" xfId="3" applyFont="1" applyFill="1" applyBorder="1"/>
    <xf numFmtId="0" fontId="7" fillId="2" borderId="9" xfId="3" applyFont="1" applyFill="1" applyBorder="1"/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0" xfId="6" applyFont="1" applyFill="1" applyBorder="1" applyAlignment="1">
      <alignment horizontal="right"/>
    </xf>
    <xf numFmtId="0" fontId="8" fillId="2" borderId="4" xfId="6" applyFont="1" applyFill="1" applyBorder="1" applyAlignment="1">
      <alignment horizontal="center"/>
    </xf>
    <xf numFmtId="0" fontId="8" fillId="2" borderId="0" xfId="6" applyFont="1" applyFill="1" applyBorder="1" applyAlignment="1">
      <alignment horizontal="center"/>
    </xf>
    <xf numFmtId="0" fontId="7" fillId="2" borderId="5" xfId="6" applyFont="1" applyFill="1" applyBorder="1"/>
    <xf numFmtId="0" fontId="12" fillId="2" borderId="5" xfId="0" applyFont="1" applyFill="1" applyBorder="1"/>
    <xf numFmtId="0" fontId="12" fillId="2" borderId="11" xfId="0" applyFont="1" applyFill="1" applyBorder="1"/>
    <xf numFmtId="0" fontId="12" fillId="2" borderId="12" xfId="0" applyFont="1" applyFill="1" applyBorder="1"/>
    <xf numFmtId="0" fontId="12" fillId="2" borderId="13" xfId="0" applyFont="1" applyFill="1" applyBorder="1"/>
    <xf numFmtId="0" fontId="13" fillId="2" borderId="2" xfId="0" applyFont="1" applyFill="1" applyBorder="1"/>
    <xf numFmtId="0" fontId="13" fillId="2" borderId="1" xfId="0" applyFont="1" applyFill="1" applyBorder="1"/>
    <xf numFmtId="0" fontId="13" fillId="2" borderId="6" xfId="0" applyFont="1" applyFill="1" applyBorder="1"/>
    <xf numFmtId="0" fontId="9" fillId="0" borderId="0" xfId="0" applyFont="1"/>
    <xf numFmtId="0" fontId="14" fillId="2" borderId="5" xfId="0" applyFont="1" applyFill="1" applyBorder="1"/>
    <xf numFmtId="0" fontId="9" fillId="2" borderId="6" xfId="0" applyFont="1" applyFill="1" applyBorder="1"/>
    <xf numFmtId="0" fontId="7" fillId="0" borderId="14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horizontal="lef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vertical="center"/>
    </xf>
    <xf numFmtId="0" fontId="11" fillId="0" borderId="8" xfId="0" applyFont="1" applyBorder="1" applyAlignment="1" applyProtection="1">
      <alignment horizontal="left" vertic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14" xfId="0" applyFont="1" applyBorder="1" applyAlignment="1" applyProtection="1">
      <alignment horizontal="left" vertical="center"/>
    </xf>
    <xf numFmtId="10" fontId="8" fillId="0" borderId="9" xfId="0" applyNumberFormat="1" applyFont="1" applyBorder="1" applyAlignment="1" applyProtection="1">
      <alignment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2" borderId="4" xfId="0" applyFont="1" applyFill="1" applyBorder="1" applyAlignment="1"/>
    <xf numFmtId="0" fontId="8" fillId="2" borderId="0" xfId="0" applyFont="1" applyFill="1" applyBorder="1" applyAlignment="1"/>
    <xf numFmtId="0" fontId="15" fillId="0" borderId="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4" borderId="0" xfId="0" applyFill="1" applyBorder="1"/>
    <xf numFmtId="0" fontId="0" fillId="4" borderId="5" xfId="0" applyFill="1" applyBorder="1"/>
    <xf numFmtId="0" fontId="7" fillId="0" borderId="18" xfId="0" applyFont="1" applyBorder="1"/>
    <xf numFmtId="0" fontId="7" fillId="0" borderId="14" xfId="0" applyFont="1" applyBorder="1"/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174" fontId="7" fillId="0" borderId="1" xfId="0" applyNumberFormat="1" applyFont="1" applyBorder="1" applyProtection="1"/>
    <xf numFmtId="174" fontId="8" fillId="0" borderId="8" xfId="0" applyNumberFormat="1" applyFont="1" applyBorder="1" applyAlignment="1" applyProtection="1">
      <alignment vertical="center"/>
    </xf>
    <xf numFmtId="4" fontId="7" fillId="0" borderId="8" xfId="0" applyNumberFormat="1" applyFont="1" applyBorder="1" applyAlignment="1" applyProtection="1">
      <alignment vertical="center"/>
    </xf>
    <xf numFmtId="4" fontId="7" fillId="0" borderId="9" xfId="0" applyNumberFormat="1" applyFont="1" applyBorder="1" applyAlignment="1" applyProtection="1">
      <alignment vertical="center"/>
    </xf>
    <xf numFmtId="4" fontId="8" fillId="0" borderId="8" xfId="0" applyNumberFormat="1" applyFont="1" applyBorder="1" applyAlignment="1" applyProtection="1">
      <alignment vertical="center"/>
    </xf>
    <xf numFmtId="4" fontId="8" fillId="0" borderId="1" xfId="0" applyNumberFormat="1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/>
    </xf>
    <xf numFmtId="4" fontId="16" fillId="0" borderId="1" xfId="0" applyNumberFormat="1" applyFont="1" applyBorder="1" applyAlignment="1">
      <alignment vertical="center"/>
    </xf>
    <xf numFmtId="0" fontId="16" fillId="0" borderId="1" xfId="0" applyFont="1" applyBorder="1"/>
    <xf numFmtId="0" fontId="16" fillId="0" borderId="0" xfId="0" applyFont="1"/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4" fontId="7" fillId="0" borderId="1" xfId="0" applyNumberFormat="1" applyFont="1" applyBorder="1" applyAlignment="1" applyProtection="1">
      <alignment vertical="center"/>
    </xf>
    <xf numFmtId="10" fontId="7" fillId="0" borderId="1" xfId="0" applyNumberFormat="1" applyFont="1" applyBorder="1" applyAlignment="1" applyProtection="1">
      <alignment vertical="center"/>
    </xf>
    <xf numFmtId="10" fontId="7" fillId="0" borderId="1" xfId="0" applyNumberFormat="1" applyFont="1" applyBorder="1" applyAlignment="1">
      <alignment vertical="center"/>
    </xf>
    <xf numFmtId="0" fontId="8" fillId="0" borderId="1" xfId="0" applyFont="1" applyBorder="1" applyAlignment="1" applyProtection="1">
      <alignment horizontal="left" vertical="center"/>
    </xf>
    <xf numFmtId="4" fontId="8" fillId="0" borderId="1" xfId="0" applyNumberFormat="1" applyFont="1" applyBorder="1" applyAlignment="1" applyProtection="1">
      <alignment vertical="center"/>
    </xf>
    <xf numFmtId="10" fontId="8" fillId="0" borderId="1" xfId="0" applyNumberFormat="1" applyFont="1" applyBorder="1" applyAlignment="1" applyProtection="1">
      <alignment vertical="center"/>
    </xf>
    <xf numFmtId="0" fontId="7" fillId="2" borderId="20" xfId="4" applyFont="1" applyFill="1" applyBorder="1" applyAlignment="1">
      <alignment vertical="center"/>
    </xf>
    <xf numFmtId="0" fontId="7" fillId="2" borderId="21" xfId="4" applyFont="1" applyFill="1" applyBorder="1" applyAlignment="1">
      <alignment vertical="center"/>
    </xf>
    <xf numFmtId="0" fontId="8" fillId="2" borderId="21" xfId="4" applyFont="1" applyFill="1" applyBorder="1" applyAlignment="1" applyProtection="1">
      <alignment horizontal="center" vertical="center"/>
    </xf>
    <xf numFmtId="0" fontId="7" fillId="2" borderId="21" xfId="4" applyFont="1" applyFill="1" applyBorder="1" applyAlignment="1" applyProtection="1">
      <alignment horizontal="left" vertical="center"/>
    </xf>
    <xf numFmtId="0" fontId="7" fillId="2" borderId="4" xfId="4" applyFont="1" applyFill="1" applyBorder="1" applyAlignment="1" applyProtection="1">
      <alignment horizontal="left" vertical="center"/>
    </xf>
    <xf numFmtId="0" fontId="7" fillId="2" borderId="0" xfId="4" applyFont="1" applyFill="1" applyBorder="1" applyAlignment="1">
      <alignment vertical="center"/>
    </xf>
    <xf numFmtId="0" fontId="8" fillId="2" borderId="0" xfId="4" applyFont="1" applyFill="1" applyBorder="1" applyAlignment="1">
      <alignment horizontal="center" vertical="center"/>
    </xf>
    <xf numFmtId="0" fontId="7" fillId="2" borderId="0" xfId="4" applyFont="1" applyFill="1" applyBorder="1" applyAlignment="1" applyProtection="1">
      <alignment horizontal="right" vertical="center"/>
    </xf>
    <xf numFmtId="0" fontId="7" fillId="2" borderId="1" xfId="4" applyFont="1" applyFill="1" applyBorder="1" applyAlignment="1" applyProtection="1">
      <alignment horizontal="right" vertical="center"/>
    </xf>
    <xf numFmtId="0" fontId="7" fillId="2" borderId="5" xfId="4" applyFont="1" applyFill="1" applyBorder="1" applyAlignment="1" applyProtection="1">
      <alignment horizontal="right" vertical="center"/>
    </xf>
    <xf numFmtId="0" fontId="7" fillId="2" borderId="1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7" fillId="2" borderId="2" xfId="4" applyFont="1" applyFill="1" applyBorder="1" applyAlignment="1" applyProtection="1">
      <alignment horizontal="left" vertical="center"/>
    </xf>
    <xf numFmtId="0" fontId="7" fillId="2" borderId="1" xfId="4" applyFont="1" applyFill="1" applyBorder="1" applyAlignment="1" applyProtection="1">
      <alignment horizontal="left" vertical="center"/>
    </xf>
    <xf numFmtId="0" fontId="7" fillId="2" borderId="1" xfId="4" applyFont="1" applyFill="1" applyBorder="1" applyAlignment="1" applyProtection="1">
      <alignment horizontal="center" vertical="center"/>
    </xf>
    <xf numFmtId="0" fontId="7" fillId="2" borderId="6" xfId="4" applyFont="1" applyFill="1" applyBorder="1" applyAlignment="1" applyProtection="1">
      <alignment horizontal="left" vertical="center"/>
    </xf>
    <xf numFmtId="0" fontId="7" fillId="2" borderId="14" xfId="4" applyFont="1" applyFill="1" applyBorder="1" applyAlignment="1" applyProtection="1">
      <alignment horizontal="left" vertical="center"/>
    </xf>
    <xf numFmtId="0" fontId="7" fillId="2" borderId="8" xfId="4" applyFont="1" applyFill="1" applyBorder="1" applyAlignment="1">
      <alignment vertical="center"/>
    </xf>
    <xf numFmtId="0" fontId="7" fillId="2" borderId="9" xfId="4" applyFont="1" applyFill="1" applyBorder="1" applyAlignment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4" fontId="7" fillId="0" borderId="6" xfId="0" applyNumberFormat="1" applyFont="1" applyBorder="1" applyAlignment="1" applyProtection="1">
      <alignment vertical="center"/>
    </xf>
    <xf numFmtId="0" fontId="7" fillId="2" borderId="1" xfId="5" applyFont="1" applyFill="1" applyBorder="1" applyAlignment="1" applyProtection="1">
      <alignment horizontal="right" vertical="center"/>
    </xf>
    <xf numFmtId="0" fontId="7" fillId="2" borderId="5" xfId="5" applyFont="1" applyFill="1" applyBorder="1" applyAlignment="1">
      <alignment vertical="center"/>
    </xf>
    <xf numFmtId="0" fontId="7" fillId="2" borderId="4" xfId="5" applyFont="1" applyFill="1" applyBorder="1" applyAlignment="1" applyProtection="1">
      <alignment horizontal="left" vertical="center"/>
    </xf>
    <xf numFmtId="0" fontId="7" fillId="2" borderId="0" xfId="5" applyFont="1" applyFill="1" applyBorder="1" applyAlignment="1">
      <alignment vertical="center"/>
    </xf>
    <xf numFmtId="0" fontId="7" fillId="2" borderId="13" xfId="5" applyFont="1" applyFill="1" applyBorder="1" applyAlignment="1">
      <alignment vertical="center"/>
    </xf>
    <xf numFmtId="0" fontId="7" fillId="2" borderId="2" xfId="5" applyFont="1" applyFill="1" applyBorder="1" applyAlignment="1" applyProtection="1">
      <alignment horizontal="center" vertical="center"/>
    </xf>
    <xf numFmtId="0" fontId="7" fillId="2" borderId="1" xfId="5" applyFont="1" applyFill="1" applyBorder="1" applyAlignment="1" applyProtection="1">
      <alignment horizontal="center" vertical="center"/>
    </xf>
    <xf numFmtId="0" fontId="7" fillId="2" borderId="6" xfId="5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/>
    </xf>
    <xf numFmtId="4" fontId="7" fillId="0" borderId="1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0" fontId="7" fillId="0" borderId="6" xfId="0" applyNumberFormat="1" applyFont="1" applyBorder="1" applyAlignment="1" applyProtection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20" xfId="4" applyFont="1" applyFill="1" applyBorder="1" applyAlignment="1" applyProtection="1">
      <alignment vertical="center"/>
    </xf>
    <xf numFmtId="0" fontId="7" fillId="2" borderId="21" xfId="4" applyFont="1" applyFill="1" applyBorder="1" applyAlignment="1" applyProtection="1">
      <alignment vertical="center"/>
    </xf>
    <xf numFmtId="0" fontId="7" fillId="2" borderId="4" xfId="4" applyFont="1" applyFill="1" applyBorder="1" applyAlignment="1" applyProtection="1">
      <alignment vertical="center"/>
    </xf>
    <xf numFmtId="0" fontId="7" fillId="2" borderId="0" xfId="4" applyFont="1" applyFill="1" applyBorder="1" applyAlignment="1" applyProtection="1">
      <alignment vertical="center"/>
    </xf>
    <xf numFmtId="0" fontId="8" fillId="2" borderId="0" xfId="4" applyFont="1" applyFill="1" applyBorder="1" applyAlignment="1" applyProtection="1">
      <alignment horizontal="center" vertical="center"/>
    </xf>
    <xf numFmtId="0" fontId="7" fillId="2" borderId="5" xfId="4" applyFont="1" applyFill="1" applyBorder="1" applyAlignment="1">
      <alignment vertical="center"/>
    </xf>
    <xf numFmtId="0" fontId="7" fillId="2" borderId="11" xfId="4" applyFont="1" applyFill="1" applyBorder="1" applyAlignment="1" applyProtection="1">
      <alignment horizontal="left" vertical="center"/>
    </xf>
    <xf numFmtId="0" fontId="7" fillId="2" borderId="12" xfId="4" applyFont="1" applyFill="1" applyBorder="1" applyAlignment="1" applyProtection="1">
      <alignment vertical="center"/>
    </xf>
    <xf numFmtId="0" fontId="7" fillId="2" borderId="12" xfId="4" applyFont="1" applyFill="1" applyBorder="1" applyAlignment="1">
      <alignment vertical="center"/>
    </xf>
    <xf numFmtId="0" fontId="7" fillId="2" borderId="13" xfId="4" applyFont="1" applyFill="1" applyBorder="1" applyAlignment="1">
      <alignment vertical="center"/>
    </xf>
    <xf numFmtId="0" fontId="7" fillId="2" borderId="1" xfId="4" applyFont="1" applyFill="1" applyBorder="1" applyAlignment="1">
      <alignment vertical="center"/>
    </xf>
    <xf numFmtId="0" fontId="7" fillId="5" borderId="11" xfId="4" applyFont="1" applyFill="1" applyBorder="1" applyAlignment="1" applyProtection="1">
      <alignment horizontal="left" vertical="center"/>
    </xf>
    <xf numFmtId="0" fontId="7" fillId="5" borderId="22" xfId="4" applyFont="1" applyFill="1" applyBorder="1" applyAlignment="1" applyProtection="1">
      <alignment horizontal="center" vertical="center"/>
    </xf>
    <xf numFmtId="0" fontId="8" fillId="5" borderId="22" xfId="4" applyFont="1" applyFill="1" applyBorder="1" applyAlignment="1" applyProtection="1">
      <alignment horizontal="center" vertical="center"/>
    </xf>
    <xf numFmtId="0" fontId="7" fillId="0" borderId="11" xfId="4" applyFont="1" applyFill="1" applyBorder="1" applyAlignment="1" applyProtection="1">
      <alignment horizontal="left" vertical="center"/>
    </xf>
    <xf numFmtId="0" fontId="7" fillId="0" borderId="22" xfId="4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7" fillId="2" borderId="15" xfId="6" applyFont="1" applyFill="1" applyBorder="1" applyAlignment="1" applyProtection="1">
      <alignment horizontal="left" vertical="center"/>
    </xf>
    <xf numFmtId="0" fontId="7" fillId="2" borderId="1" xfId="6" applyFont="1" applyFill="1" applyBorder="1" applyAlignment="1" applyProtection="1">
      <alignment horizontal="left" vertical="center"/>
    </xf>
    <xf numFmtId="0" fontId="7" fillId="2" borderId="1" xfId="6" applyFont="1" applyFill="1" applyBorder="1" applyAlignment="1">
      <alignment horizontal="center" vertical="center"/>
    </xf>
    <xf numFmtId="0" fontId="7" fillId="2" borderId="1" xfId="6" applyFont="1" applyFill="1" applyBorder="1" applyAlignment="1" applyProtection="1">
      <alignment horizontal="center" vertical="center"/>
    </xf>
    <xf numFmtId="0" fontId="7" fillId="2" borderId="6" xfId="6" applyFont="1" applyFill="1" applyBorder="1" applyAlignment="1" applyProtection="1">
      <alignment horizontal="center" vertical="center"/>
    </xf>
    <xf numFmtId="0" fontId="7" fillId="2" borderId="23" xfId="6" applyFont="1" applyFill="1" applyBorder="1" applyAlignment="1" applyProtection="1">
      <alignment horizontal="left" vertical="center"/>
    </xf>
    <xf numFmtId="0" fontId="7" fillId="2" borderId="1" xfId="6" applyFont="1" applyFill="1" applyBorder="1" applyAlignment="1">
      <alignment vertical="center"/>
    </xf>
    <xf numFmtId="0" fontId="7" fillId="2" borderId="6" xfId="6" applyFont="1" applyFill="1" applyBorder="1" applyAlignment="1">
      <alignment vertical="center"/>
    </xf>
    <xf numFmtId="0" fontId="7" fillId="2" borderId="24" xfId="6" applyFont="1" applyFill="1" applyBorder="1" applyAlignment="1" applyProtection="1">
      <alignment horizontal="left" vertical="center"/>
    </xf>
    <xf numFmtId="0" fontId="7" fillId="2" borderId="8" xfId="6" applyFont="1" applyFill="1" applyBorder="1" applyAlignment="1">
      <alignment vertical="center"/>
    </xf>
    <xf numFmtId="0" fontId="7" fillId="0" borderId="25" xfId="6" applyFont="1" applyFill="1" applyBorder="1" applyAlignment="1" applyProtection="1">
      <alignment horizontal="left" vertical="center"/>
    </xf>
    <xf numFmtId="0" fontId="7" fillId="0" borderId="22" xfId="6" applyFont="1" applyFill="1" applyBorder="1" applyAlignment="1" applyProtection="1">
      <alignment horizontal="left" vertical="center"/>
    </xf>
    <xf numFmtId="0" fontId="7" fillId="0" borderId="26" xfId="6" applyFont="1" applyFill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8" fillId="3" borderId="6" xfId="0" applyNumberFormat="1" applyFont="1" applyFill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4" fontId="14" fillId="0" borderId="6" xfId="0" applyNumberFormat="1" applyFont="1" applyBorder="1" applyAlignment="1">
      <alignment vertical="center"/>
    </xf>
    <xf numFmtId="0" fontId="7" fillId="0" borderId="1" xfId="7" applyFont="1" applyBorder="1" applyAlignment="1">
      <alignment vertical="center"/>
    </xf>
    <xf numFmtId="4" fontId="7" fillId="0" borderId="1" xfId="7" applyNumberFormat="1" applyFont="1" applyBorder="1" applyAlignment="1">
      <alignment vertical="center"/>
    </xf>
    <xf numFmtId="0" fontId="11" fillId="0" borderId="1" xfId="7" applyFont="1" applyBorder="1" applyAlignment="1">
      <alignment vertical="center"/>
    </xf>
    <xf numFmtId="4" fontId="8" fillId="0" borderId="1" xfId="7" applyNumberFormat="1" applyFont="1" applyBorder="1" applyAlignment="1">
      <alignment vertical="center"/>
    </xf>
    <xf numFmtId="0" fontId="7" fillId="0" borderId="2" xfId="7" applyFont="1" applyBorder="1" applyAlignment="1">
      <alignment vertical="center"/>
    </xf>
    <xf numFmtId="0" fontId="7" fillId="0" borderId="16" xfId="7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27" xfId="7" applyFont="1" applyBorder="1" applyAlignment="1">
      <alignment vertical="center"/>
    </xf>
    <xf numFmtId="0" fontId="7" fillId="0" borderId="1" xfId="7" applyFont="1" applyFill="1" applyBorder="1" applyAlignment="1">
      <alignment vertical="center"/>
    </xf>
    <xf numFmtId="0" fontId="17" fillId="0" borderId="2" xfId="0" applyFont="1" applyBorder="1"/>
    <xf numFmtId="0" fontId="17" fillId="0" borderId="1" xfId="0" applyFont="1" applyBorder="1"/>
    <xf numFmtId="0" fontId="17" fillId="0" borderId="6" xfId="0" applyFont="1" applyBorder="1"/>
    <xf numFmtId="0" fontId="6" fillId="0" borderId="1" xfId="0" applyFont="1" applyBorder="1" applyAlignment="1" applyProtection="1">
      <alignment horizontal="left" vertical="center"/>
    </xf>
    <xf numFmtId="0" fontId="6" fillId="2" borderId="10" xfId="4" applyFont="1" applyFill="1" applyBorder="1" applyAlignment="1" applyProtection="1">
      <alignment horizontal="right" vertical="center"/>
    </xf>
    <xf numFmtId="0" fontId="6" fillId="2" borderId="10" xfId="0" applyFont="1" applyFill="1" applyBorder="1" applyAlignment="1">
      <alignment horizontal="right"/>
    </xf>
    <xf numFmtId="0" fontId="15" fillId="0" borderId="1" xfId="0" applyFont="1" applyBorder="1" applyAlignment="1"/>
    <xf numFmtId="0" fontId="13" fillId="2" borderId="10" xfId="0" applyFont="1" applyFill="1" applyBorder="1" applyAlignment="1">
      <alignment horizontal="right"/>
    </xf>
    <xf numFmtId="0" fontId="6" fillId="2" borderId="8" xfId="6" applyFont="1" applyFill="1" applyBorder="1" applyAlignment="1" applyProtection="1">
      <alignment horizontal="center" vertical="center"/>
    </xf>
    <xf numFmtId="0" fontId="6" fillId="2" borderId="9" xfId="6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7" fillId="0" borderId="0" xfId="0" applyFont="1"/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2" borderId="10" xfId="4" applyFont="1" applyFill="1" applyBorder="1" applyAlignment="1">
      <alignment horizontal="right" vertical="center"/>
    </xf>
    <xf numFmtId="0" fontId="6" fillId="2" borderId="26" xfId="5" applyFont="1" applyFill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Border="1"/>
    <xf numFmtId="0" fontId="6" fillId="0" borderId="2" xfId="0" applyFont="1" applyBorder="1"/>
    <xf numFmtId="4" fontId="7" fillId="0" borderId="1" xfId="0" applyNumberFormat="1" applyFont="1" applyBorder="1" applyAlignment="1" applyProtection="1">
      <alignment horizontal="center"/>
    </xf>
    <xf numFmtId="174" fontId="6" fillId="0" borderId="1" xfId="0" applyNumberFormat="1" applyFont="1" applyBorder="1" applyProtection="1"/>
    <xf numFmtId="174" fontId="6" fillId="0" borderId="1" xfId="0" applyNumberFormat="1" applyFont="1" applyBorder="1"/>
    <xf numFmtId="10" fontId="16" fillId="0" borderId="1" xfId="0" applyNumberFormat="1" applyFont="1" applyBorder="1" applyAlignment="1">
      <alignment vertical="center"/>
    </xf>
    <xf numFmtId="10" fontId="16" fillId="0" borderId="1" xfId="0" applyNumberFormat="1" applyFont="1" applyBorder="1"/>
    <xf numFmtId="0" fontId="15" fillId="0" borderId="1" xfId="0" applyFont="1" applyBorder="1"/>
    <xf numFmtId="0" fontId="6" fillId="2" borderId="26" xfId="2" applyFont="1" applyFill="1" applyBorder="1" applyAlignment="1" applyProtection="1">
      <alignment horizontal="right"/>
    </xf>
    <xf numFmtId="0" fontId="6" fillId="2" borderId="26" xfId="3" applyFont="1" applyFill="1" applyBorder="1" applyAlignment="1" applyProtection="1">
      <alignment horizontal="right"/>
    </xf>
    <xf numFmtId="10" fontId="6" fillId="0" borderId="1" xfId="0" applyNumberFormat="1" applyFont="1" applyBorder="1"/>
    <xf numFmtId="0" fontId="7" fillId="2" borderId="0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0" borderId="1" xfId="0" applyFont="1" applyFill="1" applyBorder="1"/>
    <xf numFmtId="4" fontId="7" fillId="0" borderId="1" xfId="0" applyNumberFormat="1" applyFont="1" applyFill="1" applyBorder="1"/>
    <xf numFmtId="4" fontId="6" fillId="0" borderId="1" xfId="0" applyNumberFormat="1" applyFont="1" applyBorder="1"/>
    <xf numFmtId="9" fontId="6" fillId="0" borderId="1" xfId="0" applyNumberFormat="1" applyFont="1" applyBorder="1"/>
    <xf numFmtId="0" fontId="8" fillId="2" borderId="28" xfId="0" applyFont="1" applyFill="1" applyBorder="1" applyAlignment="1" applyProtection="1">
      <alignment horizontal="center"/>
    </xf>
    <xf numFmtId="0" fontId="8" fillId="2" borderId="29" xfId="0" applyFont="1" applyFill="1" applyBorder="1" applyAlignment="1" applyProtection="1">
      <alignment horizontal="center"/>
    </xf>
    <xf numFmtId="0" fontId="7" fillId="2" borderId="30" xfId="0" applyFont="1" applyFill="1" applyBorder="1" applyAlignment="1" applyProtection="1">
      <alignment horizontal="center"/>
    </xf>
    <xf numFmtId="0" fontId="7" fillId="2" borderId="31" xfId="0" applyFont="1" applyFill="1" applyBorder="1"/>
    <xf numFmtId="0" fontId="7" fillId="2" borderId="12" xfId="0" applyFont="1" applyFill="1" applyBorder="1" applyAlignment="1" applyProtection="1">
      <alignment horizontal="center"/>
    </xf>
    <xf numFmtId="0" fontId="7" fillId="2" borderId="32" xfId="0" applyFont="1" applyFill="1" applyBorder="1" applyAlignment="1" applyProtection="1">
      <alignment horizontal="center"/>
    </xf>
    <xf numFmtId="0" fontId="6" fillId="0" borderId="1" xfId="0" applyFont="1" applyBorder="1" applyAlignment="1">
      <alignment vertical="center"/>
    </xf>
    <xf numFmtId="0" fontId="17" fillId="0" borderId="18" xfId="0" applyFont="1" applyBorder="1"/>
    <xf numFmtId="0" fontId="17" fillId="0" borderId="17" xfId="0" applyFont="1" applyBorder="1"/>
    <xf numFmtId="0" fontId="17" fillId="0" borderId="10" xfId="0" applyFont="1" applyBorder="1"/>
    <xf numFmtId="0" fontId="0" fillId="0" borderId="14" xfId="0" applyBorder="1"/>
    <xf numFmtId="0" fontId="0" fillId="0" borderId="9" xfId="0" applyBorder="1"/>
    <xf numFmtId="0" fontId="3" fillId="0" borderId="1" xfId="0" applyFont="1" applyBorder="1"/>
    <xf numFmtId="174" fontId="6" fillId="5" borderId="1" xfId="0" applyNumberFormat="1" applyFont="1" applyFill="1" applyBorder="1" applyProtection="1"/>
    <xf numFmtId="0" fontId="8" fillId="5" borderId="22" xfId="4" applyFont="1" applyFill="1" applyBorder="1" applyAlignment="1" applyProtection="1">
      <alignment horizontal="left" vertical="center"/>
    </xf>
    <xf numFmtId="4" fontId="7" fillId="5" borderId="12" xfId="4" applyNumberFormat="1" applyFont="1" applyFill="1" applyBorder="1" applyAlignment="1">
      <alignment vertical="center"/>
    </xf>
    <xf numFmtId="0" fontId="7" fillId="5" borderId="26" xfId="4" applyFont="1" applyFill="1" applyBorder="1" applyAlignment="1" applyProtection="1">
      <alignment horizontal="left" vertical="center"/>
    </xf>
    <xf numFmtId="0" fontId="7" fillId="5" borderId="22" xfId="4" applyFont="1" applyFill="1" applyBorder="1" applyAlignment="1">
      <alignment vertical="center"/>
    </xf>
    <xf numFmtId="0" fontId="7" fillId="5" borderId="26" xfId="4" applyFont="1" applyFill="1" applyBorder="1" applyAlignment="1">
      <alignment vertical="center"/>
    </xf>
    <xf numFmtId="0" fontId="8" fillId="5" borderId="1" xfId="0" applyFont="1" applyFill="1" applyBorder="1" applyAlignment="1" applyProtection="1">
      <alignment horizontal="left" vertical="center"/>
    </xf>
    <xf numFmtId="4" fontId="7" fillId="5" borderId="1" xfId="0" applyNumberFormat="1" applyFont="1" applyFill="1" applyBorder="1" applyAlignment="1" applyProtection="1">
      <alignment vertical="center"/>
    </xf>
    <xf numFmtId="4" fontId="7" fillId="5" borderId="6" xfId="0" applyNumberFormat="1" applyFont="1" applyFill="1" applyBorder="1" applyAlignment="1" applyProtection="1">
      <alignment vertical="center"/>
    </xf>
    <xf numFmtId="0" fontId="7" fillId="5" borderId="1" xfId="0" applyFont="1" applyFill="1" applyBorder="1" applyAlignment="1" applyProtection="1">
      <alignment horizontal="left" vertical="center"/>
    </xf>
    <xf numFmtId="0" fontId="7" fillId="5" borderId="1" xfId="0" applyFont="1" applyFill="1" applyBorder="1" applyAlignment="1">
      <alignment vertical="center"/>
    </xf>
    <xf numFmtId="0" fontId="8" fillId="5" borderId="8" xfId="0" applyFont="1" applyFill="1" applyBorder="1" applyAlignment="1" applyProtection="1">
      <alignment horizontal="left" vertical="center"/>
    </xf>
    <xf numFmtId="4" fontId="8" fillId="5" borderId="8" xfId="0" applyNumberFormat="1" applyFont="1" applyFill="1" applyBorder="1" applyAlignment="1" applyProtection="1">
      <alignment vertical="center"/>
    </xf>
    <xf numFmtId="4" fontId="7" fillId="5" borderId="9" xfId="0" applyNumberFormat="1" applyFont="1" applyFill="1" applyBorder="1" applyAlignment="1" applyProtection="1">
      <alignment vertical="center"/>
    </xf>
    <xf numFmtId="4" fontId="16" fillId="5" borderId="1" xfId="0" applyNumberFormat="1" applyFont="1" applyFill="1" applyBorder="1" applyAlignment="1">
      <alignment vertical="center"/>
    </xf>
    <xf numFmtId="0" fontId="0" fillId="5" borderId="1" xfId="0" applyFill="1" applyBorder="1"/>
    <xf numFmtId="4" fontId="16" fillId="5" borderId="1" xfId="0" applyNumberFormat="1" applyFont="1" applyFill="1" applyBorder="1"/>
    <xf numFmtId="10" fontId="0" fillId="0" borderId="0" xfId="0" applyNumberFormat="1"/>
    <xf numFmtId="4" fontId="16" fillId="0" borderId="1" xfId="0" applyNumberFormat="1" applyFont="1" applyBorder="1"/>
    <xf numFmtId="4" fontId="0" fillId="0" borderId="1" xfId="0" applyNumberFormat="1" applyBorder="1"/>
    <xf numFmtId="4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3" fontId="14" fillId="0" borderId="1" xfId="0" applyNumberFormat="1" applyFont="1" applyBorder="1"/>
    <xf numFmtId="3" fontId="0" fillId="0" borderId="16" xfId="0" applyNumberFormat="1" applyBorder="1"/>
    <xf numFmtId="0" fontId="9" fillId="0" borderId="0" xfId="0" applyFont="1" applyBorder="1" applyAlignment="1"/>
    <xf numFmtId="0" fontId="0" fillId="0" borderId="0" xfId="0" applyBorder="1" applyAlignment="1"/>
    <xf numFmtId="3" fontId="0" fillId="0" borderId="0" xfId="0" applyNumberFormat="1" applyBorder="1"/>
    <xf numFmtId="3" fontId="0" fillId="5" borderId="1" xfId="0" applyNumberFormat="1" applyFill="1" applyBorder="1"/>
    <xf numFmtId="3" fontId="0" fillId="0" borderId="22" xfId="0" applyNumberForma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174" fontId="6" fillId="0" borderId="1" xfId="0" applyNumberFormat="1" applyFont="1" applyFill="1" applyBorder="1" applyProtection="1"/>
    <xf numFmtId="4" fontId="7" fillId="0" borderId="1" xfId="0" applyNumberFormat="1" applyFont="1" applyFill="1" applyBorder="1" applyProtection="1"/>
    <xf numFmtId="4" fontId="6" fillId="0" borderId="1" xfId="0" applyNumberFormat="1" applyFont="1" applyFill="1" applyBorder="1" applyAlignment="1" applyProtection="1">
      <alignment horizontal="right" vertical="center"/>
    </xf>
    <xf numFmtId="4" fontId="6" fillId="0" borderId="1" xfId="0" applyNumberFormat="1" applyFont="1" applyFill="1" applyBorder="1"/>
    <xf numFmtId="174" fontId="20" fillId="5" borderId="1" xfId="0" applyNumberFormat="1" applyFont="1" applyFill="1" applyBorder="1" applyProtection="1"/>
    <xf numFmtId="0" fontId="6" fillId="0" borderId="2" xfId="0" applyFont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4" fontId="6" fillId="0" borderId="6" xfId="0" applyNumberFormat="1" applyFont="1" applyBorder="1" applyAlignment="1">
      <alignment vertical="center"/>
    </xf>
    <xf numFmtId="0" fontId="0" fillId="0" borderId="6" xfId="0" applyBorder="1"/>
    <xf numFmtId="0" fontId="6" fillId="0" borderId="14" xfId="0" applyFont="1" applyBorder="1"/>
    <xf numFmtId="0" fontId="6" fillId="0" borderId="8" xfId="0" applyFont="1" applyBorder="1"/>
    <xf numFmtId="0" fontId="6" fillId="0" borderId="1" xfId="7" applyFont="1" applyBorder="1" applyAlignment="1">
      <alignment vertical="center"/>
    </xf>
    <xf numFmtId="4" fontId="6" fillId="0" borderId="1" xfId="7" applyNumberFormat="1" applyFont="1" applyBorder="1" applyAlignment="1">
      <alignment vertical="center"/>
    </xf>
    <xf numFmtId="4" fontId="11" fillId="0" borderId="1" xfId="7" applyNumberFormat="1" applyFont="1" applyBorder="1" applyAlignment="1">
      <alignment vertical="center"/>
    </xf>
    <xf numFmtId="0" fontId="14" fillId="0" borderId="8" xfId="0" applyFont="1" applyBorder="1"/>
    <xf numFmtId="0" fontId="14" fillId="0" borderId="9" xfId="0" applyFont="1" applyBorder="1"/>
    <xf numFmtId="0" fontId="8" fillId="2" borderId="20" xfId="2" applyFont="1" applyFill="1" applyBorder="1" applyAlignment="1" applyProtection="1">
      <alignment horizontal="center"/>
    </xf>
    <xf numFmtId="0" fontId="8" fillId="2" borderId="21" xfId="2" applyFont="1" applyFill="1" applyBorder="1" applyAlignment="1" applyProtection="1">
      <alignment horizontal="center"/>
    </xf>
    <xf numFmtId="0" fontId="8" fillId="2" borderId="4" xfId="2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center"/>
    </xf>
    <xf numFmtId="0" fontId="8" fillId="2" borderId="4" xfId="3" applyFont="1" applyFill="1" applyBorder="1" applyAlignment="1" applyProtection="1">
      <alignment horizontal="center"/>
    </xf>
    <xf numFmtId="0" fontId="8" fillId="2" borderId="0" xfId="3" applyFont="1" applyFill="1" applyBorder="1" applyAlignment="1" applyProtection="1">
      <alignment horizontal="center"/>
    </xf>
    <xf numFmtId="0" fontId="8" fillId="2" borderId="20" xfId="3" applyFont="1" applyFill="1" applyBorder="1" applyAlignment="1" applyProtection="1">
      <alignment horizontal="center"/>
    </xf>
    <xf numFmtId="0" fontId="8" fillId="2" borderId="21" xfId="3" applyFont="1" applyFill="1" applyBorder="1" applyAlignment="1" applyProtection="1">
      <alignment horizontal="center"/>
    </xf>
    <xf numFmtId="0" fontId="7" fillId="2" borderId="33" xfId="4" applyFont="1" applyFill="1" applyBorder="1" applyAlignment="1" applyProtection="1">
      <alignment horizontal="center" vertical="center"/>
    </xf>
    <xf numFmtId="0" fontId="7" fillId="2" borderId="34" xfId="4" applyFont="1" applyFill="1" applyBorder="1" applyAlignment="1" applyProtection="1">
      <alignment horizontal="center" vertical="center"/>
    </xf>
    <xf numFmtId="0" fontId="7" fillId="2" borderId="27" xfId="4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/>
    </xf>
    <xf numFmtId="0" fontId="8" fillId="2" borderId="20" xfId="5" applyFont="1" applyFill="1" applyBorder="1" applyAlignment="1" applyProtection="1">
      <alignment horizontal="center" vertical="center"/>
    </xf>
    <xf numFmtId="0" fontId="8" fillId="2" borderId="21" xfId="5" applyFont="1" applyFill="1" applyBorder="1" applyAlignment="1" applyProtection="1">
      <alignment horizontal="center" vertical="center"/>
    </xf>
    <xf numFmtId="0" fontId="8" fillId="2" borderId="4" xfId="5" applyFont="1" applyFill="1" applyBorder="1" applyAlignment="1" applyProtection="1">
      <alignment horizontal="center" vertical="center"/>
    </xf>
    <xf numFmtId="0" fontId="8" fillId="2" borderId="0" xfId="5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right"/>
    </xf>
    <xf numFmtId="0" fontId="0" fillId="0" borderId="27" xfId="0" applyBorder="1" applyAlignment="1">
      <alignment horizontal="right"/>
    </xf>
    <xf numFmtId="0" fontId="8" fillId="2" borderId="20" xfId="6" applyFont="1" applyFill="1" applyBorder="1" applyAlignment="1">
      <alignment horizontal="center"/>
    </xf>
    <xf numFmtId="0" fontId="8" fillId="2" borderId="21" xfId="6" applyFont="1" applyFill="1" applyBorder="1" applyAlignment="1">
      <alignment horizontal="center"/>
    </xf>
    <xf numFmtId="0" fontId="8" fillId="2" borderId="4" xfId="6" applyFont="1" applyFill="1" applyBorder="1" applyAlignment="1">
      <alignment horizontal="center"/>
    </xf>
    <xf numFmtId="0" fontId="8" fillId="2" borderId="0" xfId="6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0" fillId="0" borderId="1" xfId="0" applyBorder="1" applyAlignment="1"/>
    <xf numFmtId="0" fontId="0" fillId="0" borderId="16" xfId="0" applyBorder="1" applyAlignment="1"/>
    <xf numFmtId="0" fontId="9" fillId="0" borderId="1" xfId="0" applyFont="1" applyFill="1" applyBorder="1" applyAlignment="1"/>
    <xf numFmtId="0" fontId="0" fillId="0" borderId="1" xfId="0" applyFill="1" applyBorder="1" applyAlignment="1"/>
    <xf numFmtId="49" fontId="9" fillId="0" borderId="35" xfId="0" applyNumberFormat="1" applyFont="1" applyBorder="1" applyAlignment="1"/>
    <xf numFmtId="49" fontId="0" fillId="0" borderId="34" xfId="0" applyNumberFormat="1" applyBorder="1" applyAlignment="1"/>
    <xf numFmtId="49" fontId="0" fillId="0" borderId="27" xfId="0" applyNumberFormat="1" applyBorder="1" applyAlignment="1"/>
    <xf numFmtId="0" fontId="14" fillId="0" borderId="1" xfId="0" applyFont="1" applyBorder="1" applyAlignment="1"/>
    <xf numFmtId="0" fontId="0" fillId="0" borderId="22" xfId="0" applyBorder="1" applyAlignment="1"/>
    <xf numFmtId="0" fontId="0" fillId="0" borderId="22" xfId="0" applyFill="1" applyBorder="1" applyAlignment="1"/>
  </cellXfs>
  <cellStyles count="8">
    <cellStyle name="Euro" xfId="1"/>
    <cellStyle name="Normal" xfId="0" builtinId="0"/>
    <cellStyle name="Normal_Hoja1" xfId="2"/>
    <cellStyle name="Normal_Hoja2" xfId="3"/>
    <cellStyle name="Normal_Hoja3" xfId="4"/>
    <cellStyle name="Normal_Hoja4" xfId="5"/>
    <cellStyle name="Normal_Hoja5" xfId="6"/>
    <cellStyle name="Normal_Hoja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zoomScale="130" zoomScaleNormal="130" workbookViewId="0">
      <selection activeCell="D6" sqref="D6:E6"/>
    </sheetView>
  </sheetViews>
  <sheetFormatPr baseColWidth="10" defaultRowHeight="9" customHeight="1" x14ac:dyDescent="0.2"/>
  <cols>
    <col min="1" max="1" width="7.7109375" style="1" customWidth="1"/>
    <col min="2" max="2" width="24.5703125" style="1" customWidth="1"/>
    <col min="3" max="3" width="11.7109375" style="1" customWidth="1"/>
    <col min="4" max="4" width="12.140625" style="1" customWidth="1"/>
    <col min="5" max="5" width="10.7109375" style="1" customWidth="1"/>
    <col min="6" max="6" width="13.7109375" bestFit="1" customWidth="1"/>
    <col min="9" max="9" width="11.7109375" bestFit="1" customWidth="1"/>
  </cols>
  <sheetData>
    <row r="1" spans="1:5" ht="9" customHeight="1" x14ac:dyDescent="0.2">
      <c r="A1" s="302" t="s">
        <v>2</v>
      </c>
      <c r="B1" s="303"/>
      <c r="C1" s="303"/>
      <c r="D1" s="303"/>
      <c r="E1" s="21" t="s">
        <v>0</v>
      </c>
    </row>
    <row r="2" spans="1:5" ht="9" customHeight="1" x14ac:dyDescent="0.2">
      <c r="A2" s="304" t="s">
        <v>213</v>
      </c>
      <c r="B2" s="305"/>
      <c r="C2" s="305"/>
      <c r="D2" s="305"/>
      <c r="E2" s="232" t="s">
        <v>358</v>
      </c>
    </row>
    <row r="3" spans="1:5" ht="9" customHeight="1" x14ac:dyDescent="0.2">
      <c r="A3" s="22"/>
      <c r="B3" s="23"/>
      <c r="C3" s="23"/>
      <c r="D3" s="23"/>
      <c r="E3" s="24"/>
    </row>
    <row r="4" spans="1:5" ht="9" customHeight="1" x14ac:dyDescent="0.2">
      <c r="A4" s="25"/>
      <c r="B4" s="26" t="s">
        <v>219</v>
      </c>
      <c r="C4" s="26" t="s">
        <v>7</v>
      </c>
      <c r="D4" s="26" t="s">
        <v>8</v>
      </c>
      <c r="E4" s="27" t="s">
        <v>9</v>
      </c>
    </row>
    <row r="5" spans="1:5" ht="9" customHeight="1" x14ac:dyDescent="0.2">
      <c r="A5" s="22"/>
      <c r="B5" s="28"/>
      <c r="C5" s="28"/>
      <c r="D5" s="28"/>
      <c r="E5" s="29"/>
    </row>
    <row r="6" spans="1:5" ht="9" customHeight="1" x14ac:dyDescent="0.2">
      <c r="A6" s="19" t="s">
        <v>22</v>
      </c>
      <c r="B6" s="30" t="s">
        <v>23</v>
      </c>
      <c r="C6" s="89">
        <f>+C7+C62+C79</f>
        <v>393803750</v>
      </c>
      <c r="D6" s="89">
        <f>+D7+D62+D79</f>
        <v>346835000</v>
      </c>
      <c r="E6" s="89">
        <f>+E7+E62+E79</f>
        <v>46968750</v>
      </c>
    </row>
    <row r="7" spans="1:5" ht="9" customHeight="1" x14ac:dyDescent="0.2">
      <c r="A7" s="19" t="s">
        <v>22</v>
      </c>
      <c r="B7" s="11" t="s">
        <v>25</v>
      </c>
      <c r="C7" s="89">
        <f>+C8+C50</f>
        <v>358503750</v>
      </c>
      <c r="D7" s="89">
        <f>+D8+D50</f>
        <v>337835000</v>
      </c>
      <c r="E7" s="89">
        <f>+E8+E50</f>
        <v>20668750</v>
      </c>
    </row>
    <row r="8" spans="1:5" ht="9" customHeight="1" x14ac:dyDescent="0.2">
      <c r="A8" s="19" t="s">
        <v>32</v>
      </c>
      <c r="B8" s="11" t="s">
        <v>33</v>
      </c>
      <c r="C8" s="89">
        <f>+C9+C38</f>
        <v>153173750</v>
      </c>
      <c r="D8" s="89">
        <f>+D9+D38</f>
        <v>139835000</v>
      </c>
      <c r="E8" s="89">
        <f>+E9+E38</f>
        <v>13338750</v>
      </c>
    </row>
    <row r="9" spans="1:5" ht="9" customHeight="1" x14ac:dyDescent="0.2">
      <c r="A9" s="19" t="s">
        <v>38</v>
      </c>
      <c r="B9" s="31" t="s">
        <v>39</v>
      </c>
      <c r="C9" s="227">
        <f>+SUM(C10:C36)</f>
        <v>119883750</v>
      </c>
      <c r="D9" s="227">
        <f>+SUM(D10:D37)</f>
        <v>106545000</v>
      </c>
      <c r="E9" s="227">
        <f>+SUM(E10:E38)</f>
        <v>13338750</v>
      </c>
    </row>
    <row r="10" spans="1:5" ht="9" customHeight="1" x14ac:dyDescent="0.2">
      <c r="A10" s="19" t="s">
        <v>45</v>
      </c>
      <c r="B10" s="11" t="s">
        <v>46</v>
      </c>
      <c r="C10" s="286">
        <f>+D10</f>
        <v>17500000</v>
      </c>
      <c r="D10" s="254">
        <f>14000000*1.25</f>
        <v>17500000</v>
      </c>
      <c r="E10" s="227"/>
    </row>
    <row r="11" spans="1:5" ht="9" customHeight="1" x14ac:dyDescent="0.2">
      <c r="A11" s="19" t="s">
        <v>50</v>
      </c>
      <c r="B11" s="11" t="s">
        <v>51</v>
      </c>
      <c r="C11" s="286">
        <f t="shared" ref="C11:C20" si="0">+D11</f>
        <v>59500000</v>
      </c>
      <c r="D11" s="254">
        <v>59500000</v>
      </c>
      <c r="E11" s="227"/>
    </row>
    <row r="12" spans="1:5" ht="9" customHeight="1" x14ac:dyDescent="0.2">
      <c r="A12" s="19" t="s">
        <v>56</v>
      </c>
      <c r="B12" s="11" t="s">
        <v>57</v>
      </c>
      <c r="C12" s="286">
        <f t="shared" si="0"/>
        <v>11375000</v>
      </c>
      <c r="D12" s="254">
        <f>9100000*1.25</f>
        <v>11375000</v>
      </c>
      <c r="E12" s="227"/>
    </row>
    <row r="13" spans="1:5" ht="9" customHeight="1" x14ac:dyDescent="0.2">
      <c r="A13" s="19" t="s">
        <v>61</v>
      </c>
      <c r="B13" s="11" t="s">
        <v>173</v>
      </c>
      <c r="C13" s="286">
        <f t="shared" si="0"/>
        <v>305500</v>
      </c>
      <c r="D13" s="254">
        <f>235000*1.3</f>
        <v>305500</v>
      </c>
      <c r="E13" s="227"/>
    </row>
    <row r="14" spans="1:5" ht="9" customHeight="1" x14ac:dyDescent="0.2">
      <c r="A14" s="19" t="s">
        <v>67</v>
      </c>
      <c r="B14" s="11" t="s">
        <v>68</v>
      </c>
      <c r="C14" s="286">
        <f t="shared" si="0"/>
        <v>2210000</v>
      </c>
      <c r="D14" s="254">
        <f>1700000*1.3</f>
        <v>2210000</v>
      </c>
      <c r="E14" s="227"/>
    </row>
    <row r="15" spans="1:5" ht="9" customHeight="1" x14ac:dyDescent="0.2">
      <c r="A15" s="19" t="s">
        <v>72</v>
      </c>
      <c r="B15" s="11" t="s">
        <v>172</v>
      </c>
      <c r="C15" s="286">
        <f t="shared" si="0"/>
        <v>149500</v>
      </c>
      <c r="D15" s="254">
        <f>115000*1.3</f>
        <v>149500</v>
      </c>
      <c r="E15" s="227"/>
    </row>
    <row r="16" spans="1:5" ht="9" customHeight="1" x14ac:dyDescent="0.2">
      <c r="A16" s="19" t="s">
        <v>179</v>
      </c>
      <c r="B16" s="11" t="s">
        <v>180</v>
      </c>
      <c r="C16" s="286">
        <f t="shared" si="0"/>
        <v>40000</v>
      </c>
      <c r="D16" s="254">
        <v>40000</v>
      </c>
      <c r="E16" s="227"/>
    </row>
    <row r="17" spans="1:5" ht="9" customHeight="1" x14ac:dyDescent="0.2">
      <c r="A17" s="19" t="s">
        <v>74</v>
      </c>
      <c r="B17" s="11" t="s">
        <v>171</v>
      </c>
      <c r="C17" s="286">
        <f t="shared" si="0"/>
        <v>50000</v>
      </c>
      <c r="D17" s="254">
        <v>50000</v>
      </c>
      <c r="E17" s="227"/>
    </row>
    <row r="18" spans="1:5" ht="9" customHeight="1" x14ac:dyDescent="0.2">
      <c r="A18" s="19" t="s">
        <v>76</v>
      </c>
      <c r="B18" s="11" t="s">
        <v>77</v>
      </c>
      <c r="C18" s="286">
        <f t="shared" si="0"/>
        <v>1250000</v>
      </c>
      <c r="D18" s="254">
        <v>1250000</v>
      </c>
      <c r="E18" s="227"/>
    </row>
    <row r="19" spans="1:5" ht="9" customHeight="1" x14ac:dyDescent="0.2">
      <c r="A19" s="19" t="s">
        <v>78</v>
      </c>
      <c r="B19" s="11" t="s">
        <v>170</v>
      </c>
      <c r="C19" s="286">
        <f t="shared" si="0"/>
        <v>2600000</v>
      </c>
      <c r="D19" s="254">
        <v>2600000</v>
      </c>
      <c r="E19" s="227"/>
    </row>
    <row r="20" spans="1:5" ht="9" customHeight="1" x14ac:dyDescent="0.2">
      <c r="A20" s="19" t="s">
        <v>81</v>
      </c>
      <c r="B20" s="11" t="s">
        <v>169</v>
      </c>
      <c r="C20" s="286">
        <f t="shared" si="0"/>
        <v>250000</v>
      </c>
      <c r="D20" s="254">
        <v>250000</v>
      </c>
      <c r="E20" s="227"/>
    </row>
    <row r="21" spans="1:5" ht="9" customHeight="1" x14ac:dyDescent="0.2">
      <c r="A21" s="19" t="s">
        <v>84</v>
      </c>
      <c r="B21" s="11" t="s">
        <v>85</v>
      </c>
      <c r="C21" s="286">
        <f>+D21</f>
        <v>0</v>
      </c>
      <c r="D21" s="254">
        <v>0</v>
      </c>
      <c r="E21" s="227"/>
    </row>
    <row r="22" spans="1:5" ht="9" customHeight="1" x14ac:dyDescent="0.2">
      <c r="A22" s="19" t="s">
        <v>89</v>
      </c>
      <c r="B22" s="11" t="s">
        <v>90</v>
      </c>
      <c r="C22" s="286">
        <f>+D22</f>
        <v>400000</v>
      </c>
      <c r="D22" s="254">
        <v>400000</v>
      </c>
      <c r="E22" s="227"/>
    </row>
    <row r="23" spans="1:5" ht="9" customHeight="1" x14ac:dyDescent="0.2">
      <c r="A23" s="19" t="s">
        <v>231</v>
      </c>
      <c r="B23" s="11" t="s">
        <v>232</v>
      </c>
      <c r="C23" s="286">
        <f>+D23</f>
        <v>130000</v>
      </c>
      <c r="D23" s="254">
        <v>130000</v>
      </c>
      <c r="E23" s="227"/>
    </row>
    <row r="24" spans="1:5" ht="9" customHeight="1" x14ac:dyDescent="0.2">
      <c r="A24" s="19" t="s">
        <v>92</v>
      </c>
      <c r="B24" s="11" t="s">
        <v>93</v>
      </c>
      <c r="C24" s="286">
        <f>+C11*0.1</f>
        <v>5950000</v>
      </c>
      <c r="D24" s="227"/>
      <c r="E24" s="254">
        <f>+D11*0.1</f>
        <v>5950000</v>
      </c>
    </row>
    <row r="25" spans="1:5" ht="9" customHeight="1" x14ac:dyDescent="0.2">
      <c r="A25" s="19" t="s">
        <v>177</v>
      </c>
      <c r="B25" s="11" t="s">
        <v>178</v>
      </c>
      <c r="C25" s="286">
        <f>+C12*0.21</f>
        <v>2388750</v>
      </c>
      <c r="D25" s="227"/>
      <c r="E25" s="254">
        <f>+D12*0.21</f>
        <v>2388750</v>
      </c>
    </row>
    <row r="26" spans="1:5" ht="9" customHeight="1" x14ac:dyDescent="0.2">
      <c r="A26" s="19" t="s">
        <v>94</v>
      </c>
      <c r="B26" s="11" t="s">
        <v>96</v>
      </c>
      <c r="C26" s="286">
        <f t="shared" ref="C26:C35" si="1">+D26</f>
        <v>5000000</v>
      </c>
      <c r="D26" s="254">
        <v>5000000</v>
      </c>
      <c r="E26" s="227"/>
    </row>
    <row r="27" spans="1:5" ht="9" customHeight="1" x14ac:dyDescent="0.2">
      <c r="A27" s="19" t="s">
        <v>99</v>
      </c>
      <c r="B27" s="11" t="s">
        <v>100</v>
      </c>
      <c r="C27" s="286">
        <f t="shared" si="1"/>
        <v>450000</v>
      </c>
      <c r="D27" s="254">
        <v>450000</v>
      </c>
      <c r="E27" s="227"/>
    </row>
    <row r="28" spans="1:5" ht="9" customHeight="1" x14ac:dyDescent="0.2">
      <c r="A28" s="19" t="s">
        <v>103</v>
      </c>
      <c r="B28" s="11" t="s">
        <v>104</v>
      </c>
      <c r="C28" s="286">
        <f t="shared" si="1"/>
        <v>3350000</v>
      </c>
      <c r="D28" s="254">
        <v>3350000</v>
      </c>
      <c r="E28" s="227"/>
    </row>
    <row r="29" spans="1:5" ht="9" customHeight="1" x14ac:dyDescent="0.2">
      <c r="A29" s="19" t="s">
        <v>107</v>
      </c>
      <c r="B29" s="11" t="s">
        <v>108</v>
      </c>
      <c r="C29" s="286">
        <f t="shared" si="1"/>
        <v>130000</v>
      </c>
      <c r="D29" s="254">
        <v>130000</v>
      </c>
      <c r="E29" s="227"/>
    </row>
    <row r="30" spans="1:5" ht="9" customHeight="1" x14ac:dyDescent="0.2">
      <c r="A30" s="19" t="s">
        <v>111</v>
      </c>
      <c r="B30" s="11" t="s">
        <v>168</v>
      </c>
      <c r="C30" s="286">
        <f t="shared" si="1"/>
        <v>320000</v>
      </c>
      <c r="D30" s="254">
        <v>320000</v>
      </c>
      <c r="E30" s="227"/>
    </row>
    <row r="31" spans="1:5" ht="9" customHeight="1" x14ac:dyDescent="0.2">
      <c r="A31" s="19" t="s">
        <v>114</v>
      </c>
      <c r="B31" s="11" t="s">
        <v>115</v>
      </c>
      <c r="C31" s="286">
        <f t="shared" si="1"/>
        <v>200000</v>
      </c>
      <c r="D31" s="254">
        <v>200000</v>
      </c>
      <c r="E31" s="227"/>
    </row>
    <row r="32" spans="1:5" ht="9" customHeight="1" x14ac:dyDescent="0.2">
      <c r="A32" s="19" t="s">
        <v>117</v>
      </c>
      <c r="B32" s="11" t="s">
        <v>118</v>
      </c>
      <c r="C32" s="286">
        <f t="shared" si="1"/>
        <v>1200000</v>
      </c>
      <c r="D32" s="254">
        <v>1200000</v>
      </c>
      <c r="E32" s="227"/>
    </row>
    <row r="33" spans="1:5" ht="9" customHeight="1" x14ac:dyDescent="0.2">
      <c r="A33" s="18" t="s">
        <v>174</v>
      </c>
      <c r="B33" s="32" t="s">
        <v>175</v>
      </c>
      <c r="C33" s="286">
        <f t="shared" si="1"/>
        <v>65000</v>
      </c>
      <c r="D33" s="254">
        <v>65000</v>
      </c>
      <c r="E33" s="228"/>
    </row>
    <row r="34" spans="1:5" ht="9" customHeight="1" x14ac:dyDescent="0.2">
      <c r="A34" s="19" t="s">
        <v>233</v>
      </c>
      <c r="B34" s="11" t="s">
        <v>234</v>
      </c>
      <c r="C34" s="286">
        <f t="shared" si="1"/>
        <v>0</v>
      </c>
      <c r="D34" s="254">
        <v>0</v>
      </c>
      <c r="E34" s="228"/>
    </row>
    <row r="35" spans="1:5" ht="9" customHeight="1" x14ac:dyDescent="0.2">
      <c r="A35" s="19" t="s">
        <v>239</v>
      </c>
      <c r="B35" s="11" t="s">
        <v>240</v>
      </c>
      <c r="C35" s="286">
        <f t="shared" si="1"/>
        <v>70000</v>
      </c>
      <c r="D35" s="254">
        <v>70000</v>
      </c>
      <c r="E35" s="228"/>
    </row>
    <row r="36" spans="1:5" ht="9" customHeight="1" x14ac:dyDescent="0.2">
      <c r="A36" s="19" t="s">
        <v>361</v>
      </c>
      <c r="B36" s="223" t="s">
        <v>362</v>
      </c>
      <c r="C36" s="286">
        <v>5000000</v>
      </c>
      <c r="D36" s="254"/>
      <c r="E36" s="228">
        <v>5000000</v>
      </c>
    </row>
    <row r="37" spans="1:5" ht="9" customHeight="1" x14ac:dyDescent="0.2">
      <c r="A37" s="19"/>
      <c r="B37" s="11"/>
      <c r="C37" s="286"/>
      <c r="D37" s="254"/>
      <c r="E37" s="228"/>
    </row>
    <row r="38" spans="1:5" ht="9" customHeight="1" x14ac:dyDescent="0.2">
      <c r="A38" s="19" t="s">
        <v>123</v>
      </c>
      <c r="B38" s="31" t="s">
        <v>223</v>
      </c>
      <c r="C38" s="286">
        <f>+SUM(C40:C48)</f>
        <v>33290000</v>
      </c>
      <c r="D38" s="227">
        <f>+SUM(D40:D48)</f>
        <v>33290000</v>
      </c>
      <c r="E38" s="227"/>
    </row>
    <row r="39" spans="1:5" ht="9" customHeight="1" x14ac:dyDescent="0.2">
      <c r="A39" s="19" t="s">
        <v>126</v>
      </c>
      <c r="B39" s="11" t="s">
        <v>127</v>
      </c>
      <c r="C39" s="286"/>
      <c r="D39" s="227"/>
      <c r="E39" s="227"/>
    </row>
    <row r="40" spans="1:5" ht="9" customHeight="1" x14ac:dyDescent="0.2">
      <c r="A40" s="19" t="s">
        <v>128</v>
      </c>
      <c r="B40" s="11" t="s">
        <v>129</v>
      </c>
      <c r="C40" s="286">
        <f t="shared" ref="C40:C48" si="2">+D40</f>
        <v>25000000</v>
      </c>
      <c r="D40" s="254">
        <v>25000000</v>
      </c>
      <c r="E40" s="227"/>
    </row>
    <row r="41" spans="1:5" ht="9" customHeight="1" x14ac:dyDescent="0.2">
      <c r="A41" s="19" t="s">
        <v>226</v>
      </c>
      <c r="B41" s="11" t="s">
        <v>227</v>
      </c>
      <c r="C41" s="286">
        <f t="shared" si="2"/>
        <v>0</v>
      </c>
      <c r="D41" s="254">
        <v>0</v>
      </c>
      <c r="E41" s="227"/>
    </row>
    <row r="42" spans="1:5" ht="9" customHeight="1" x14ac:dyDescent="0.2">
      <c r="A42" s="19" t="s">
        <v>130</v>
      </c>
      <c r="B42" s="11" t="s">
        <v>210</v>
      </c>
      <c r="C42" s="286">
        <f t="shared" si="2"/>
        <v>7000000</v>
      </c>
      <c r="D42" s="254">
        <v>7000000</v>
      </c>
      <c r="E42" s="227"/>
    </row>
    <row r="43" spans="1:5" ht="9" customHeight="1" x14ac:dyDescent="0.2">
      <c r="A43" s="19" t="s">
        <v>132</v>
      </c>
      <c r="B43" s="11" t="s">
        <v>235</v>
      </c>
      <c r="C43" s="286">
        <f t="shared" si="2"/>
        <v>600000</v>
      </c>
      <c r="D43" s="254">
        <v>600000</v>
      </c>
      <c r="E43" s="227"/>
    </row>
    <row r="44" spans="1:5" ht="9" customHeight="1" x14ac:dyDescent="0.2">
      <c r="A44" s="19" t="s">
        <v>133</v>
      </c>
      <c r="B44" s="11" t="s">
        <v>258</v>
      </c>
      <c r="C44" s="286">
        <f t="shared" si="2"/>
        <v>0</v>
      </c>
      <c r="D44" s="286">
        <v>0</v>
      </c>
      <c r="E44" s="227"/>
    </row>
    <row r="45" spans="1:5" ht="9" customHeight="1" x14ac:dyDescent="0.2">
      <c r="A45" s="19" t="s">
        <v>247</v>
      </c>
      <c r="B45" s="11" t="s">
        <v>259</v>
      </c>
      <c r="C45" s="286">
        <f t="shared" si="2"/>
        <v>30000</v>
      </c>
      <c r="D45" s="286">
        <v>30000</v>
      </c>
      <c r="E45" s="227"/>
    </row>
    <row r="46" spans="1:5" ht="9" customHeight="1" x14ac:dyDescent="0.2">
      <c r="A46" s="19" t="s">
        <v>248</v>
      </c>
      <c r="B46" s="11" t="s">
        <v>260</v>
      </c>
      <c r="C46" s="286">
        <f t="shared" si="2"/>
        <v>70000</v>
      </c>
      <c r="D46" s="254">
        <v>70000</v>
      </c>
      <c r="E46" s="227"/>
    </row>
    <row r="47" spans="1:5" ht="9" customHeight="1" x14ac:dyDescent="0.2">
      <c r="A47" s="19" t="s">
        <v>249</v>
      </c>
      <c r="B47" s="11" t="s">
        <v>228</v>
      </c>
      <c r="C47" s="286">
        <f t="shared" si="2"/>
        <v>450000</v>
      </c>
      <c r="D47" s="254">
        <v>450000</v>
      </c>
      <c r="E47" s="227"/>
    </row>
    <row r="48" spans="1:5" ht="9" customHeight="1" x14ac:dyDescent="0.2">
      <c r="A48" s="19" t="s">
        <v>245</v>
      </c>
      <c r="B48" s="11" t="s">
        <v>244</v>
      </c>
      <c r="C48" s="286">
        <f t="shared" si="2"/>
        <v>140000</v>
      </c>
      <c r="D48" s="254">
        <v>140000</v>
      </c>
      <c r="E48" s="227"/>
    </row>
    <row r="49" spans="1:5" ht="9" customHeight="1" x14ac:dyDescent="0.2">
      <c r="A49" s="19"/>
      <c r="B49" s="11"/>
      <c r="C49" s="286"/>
      <c r="D49" s="227"/>
      <c r="E49" s="227"/>
    </row>
    <row r="50" spans="1:5" ht="9" customHeight="1" x14ac:dyDescent="0.2">
      <c r="A50" s="19" t="s">
        <v>47</v>
      </c>
      <c r="B50" s="31" t="s">
        <v>134</v>
      </c>
      <c r="C50" s="286">
        <f>+C51+C57</f>
        <v>205330000</v>
      </c>
      <c r="D50" s="227">
        <f>+D51+D57</f>
        <v>198000000</v>
      </c>
      <c r="E50" s="227">
        <f>+E51+E57</f>
        <v>7330000</v>
      </c>
    </row>
    <row r="51" spans="1:5" ht="9" customHeight="1" x14ac:dyDescent="0.2">
      <c r="A51" s="19" t="s">
        <v>52</v>
      </c>
      <c r="B51" s="11" t="s">
        <v>136</v>
      </c>
      <c r="C51" s="286">
        <f>+C52+C53+C54+C55</f>
        <v>198000000</v>
      </c>
      <c r="D51" s="227">
        <f>+D52+D53+D54</f>
        <v>198000000</v>
      </c>
      <c r="E51" s="227">
        <f>+E54+E55</f>
        <v>0</v>
      </c>
    </row>
    <row r="52" spans="1:5" ht="9" customHeight="1" x14ac:dyDescent="0.2">
      <c r="A52" s="19" t="s">
        <v>138</v>
      </c>
      <c r="B52" s="11" t="s">
        <v>139</v>
      </c>
      <c r="C52" s="286">
        <f>+D52</f>
        <v>123000000</v>
      </c>
      <c r="D52" s="254">
        <v>123000000</v>
      </c>
      <c r="E52" s="227"/>
    </row>
    <row r="53" spans="1:5" ht="9" customHeight="1" x14ac:dyDescent="0.2">
      <c r="A53" s="19" t="s">
        <v>141</v>
      </c>
      <c r="B53" s="11" t="s">
        <v>142</v>
      </c>
      <c r="C53" s="286">
        <f>+D53</f>
        <v>75000000</v>
      </c>
      <c r="D53" s="254">
        <v>75000000</v>
      </c>
      <c r="E53" s="227"/>
    </row>
    <row r="54" spans="1:5" ht="9" customHeight="1" x14ac:dyDescent="0.2">
      <c r="A54" s="19" t="s">
        <v>241</v>
      </c>
      <c r="B54" s="11" t="s">
        <v>242</v>
      </c>
      <c r="C54" s="286">
        <f>+E54</f>
        <v>0</v>
      </c>
      <c r="D54" s="227"/>
      <c r="E54" s="290"/>
    </row>
    <row r="55" spans="1:5" ht="9" customHeight="1" x14ac:dyDescent="0.2">
      <c r="A55" s="19" t="s">
        <v>349</v>
      </c>
      <c r="B55" s="223" t="s">
        <v>350</v>
      </c>
      <c r="C55" s="286">
        <f>+E55</f>
        <v>0</v>
      </c>
      <c r="D55" s="227"/>
      <c r="E55" s="290"/>
    </row>
    <row r="56" spans="1:5" ht="9" customHeight="1" x14ac:dyDescent="0.2">
      <c r="A56" s="20"/>
      <c r="B56" s="12"/>
      <c r="C56" s="286"/>
      <c r="D56" s="227"/>
      <c r="E56" s="227"/>
    </row>
    <row r="57" spans="1:5" ht="9" customHeight="1" x14ac:dyDescent="0.2">
      <c r="A57" s="19" t="s">
        <v>58</v>
      </c>
      <c r="B57" s="31" t="s">
        <v>261</v>
      </c>
      <c r="C57" s="286">
        <f>+C58+C59+C60</f>
        <v>7330000</v>
      </c>
      <c r="D57" s="227"/>
      <c r="E57" s="227">
        <f>+C57</f>
        <v>7330000</v>
      </c>
    </row>
    <row r="58" spans="1:5" ht="9" customHeight="1" x14ac:dyDescent="0.2">
      <c r="A58" s="19" t="s">
        <v>143</v>
      </c>
      <c r="B58" s="11" t="s">
        <v>176</v>
      </c>
      <c r="C58" s="286">
        <f>+E58</f>
        <v>330000</v>
      </c>
      <c r="D58" s="227"/>
      <c r="E58" s="254">
        <v>330000</v>
      </c>
    </row>
    <row r="59" spans="1:5" ht="9" customHeight="1" x14ac:dyDescent="0.2">
      <c r="A59" s="19" t="s">
        <v>145</v>
      </c>
      <c r="B59" s="11" t="s">
        <v>147</v>
      </c>
      <c r="C59" s="286">
        <f>+E59</f>
        <v>2000000</v>
      </c>
      <c r="D59" s="227"/>
      <c r="E59" s="254">
        <v>2000000</v>
      </c>
    </row>
    <row r="60" spans="1:5" ht="9" customHeight="1" x14ac:dyDescent="0.2">
      <c r="A60" s="291" t="s">
        <v>351</v>
      </c>
      <c r="B60" s="11" t="s">
        <v>262</v>
      </c>
      <c r="C60" s="286">
        <v>5000000</v>
      </c>
      <c r="D60" s="227"/>
      <c r="E60" s="254">
        <v>5000000</v>
      </c>
    </row>
    <row r="61" spans="1:5" ht="9" customHeight="1" x14ac:dyDescent="0.2">
      <c r="A61" s="19"/>
      <c r="B61" s="11"/>
      <c r="C61" s="286"/>
      <c r="D61" s="227"/>
      <c r="E61" s="227"/>
    </row>
    <row r="62" spans="1:5" ht="9" customHeight="1" x14ac:dyDescent="0.2">
      <c r="A62" s="19" t="s">
        <v>63</v>
      </c>
      <c r="B62" s="31" t="s">
        <v>64</v>
      </c>
      <c r="C62" s="286">
        <f>+C63+C64</f>
        <v>22800000</v>
      </c>
      <c r="D62" s="227"/>
      <c r="E62" s="227">
        <f>+E63+E66+E68+E69+E70+E71+E72+E73+E74+E75+E76+E77</f>
        <v>22800000</v>
      </c>
    </row>
    <row r="63" spans="1:5" ht="9" customHeight="1" x14ac:dyDescent="0.2">
      <c r="A63" s="19" t="s">
        <v>69</v>
      </c>
      <c r="B63" s="11" t="s">
        <v>148</v>
      </c>
      <c r="C63" s="286">
        <f>+E63</f>
        <v>350000</v>
      </c>
      <c r="D63" s="227"/>
      <c r="E63" s="227">
        <v>350000</v>
      </c>
    </row>
    <row r="64" spans="1:5" ht="9" customHeight="1" x14ac:dyDescent="0.2">
      <c r="A64" s="19" t="s">
        <v>73</v>
      </c>
      <c r="B64" s="11" t="s">
        <v>229</v>
      </c>
      <c r="C64" s="286">
        <f>+C65+C67</f>
        <v>22450000</v>
      </c>
      <c r="D64" s="227"/>
      <c r="E64" s="227"/>
    </row>
    <row r="65" spans="1:5" ht="9" customHeight="1" x14ac:dyDescent="0.2">
      <c r="A65" s="19" t="s">
        <v>250</v>
      </c>
      <c r="B65" s="11" t="s">
        <v>263</v>
      </c>
      <c r="C65" s="286">
        <v>1000000</v>
      </c>
      <c r="D65" s="227"/>
      <c r="E65" s="227"/>
    </row>
    <row r="66" spans="1:5" ht="9" customHeight="1" x14ac:dyDescent="0.2">
      <c r="A66" s="19" t="s">
        <v>251</v>
      </c>
      <c r="B66" s="223" t="s">
        <v>346</v>
      </c>
      <c r="C66" s="286"/>
      <c r="D66" s="227"/>
      <c r="E66" s="227">
        <v>1000000</v>
      </c>
    </row>
    <row r="67" spans="1:5" ht="9" customHeight="1" x14ac:dyDescent="0.2">
      <c r="A67" s="19" t="s">
        <v>252</v>
      </c>
      <c r="B67" s="11" t="s">
        <v>264</v>
      </c>
      <c r="C67" s="286">
        <f>+SUM(E68:E77)</f>
        <v>21450000</v>
      </c>
      <c r="D67" s="227"/>
      <c r="E67" s="227"/>
    </row>
    <row r="68" spans="1:5" ht="9" customHeight="1" x14ac:dyDescent="0.2">
      <c r="A68" s="19" t="s">
        <v>253</v>
      </c>
      <c r="B68" s="223" t="s">
        <v>347</v>
      </c>
      <c r="C68" s="227"/>
      <c r="D68" s="227"/>
      <c r="E68" s="286"/>
    </row>
    <row r="69" spans="1:5" ht="9" customHeight="1" x14ac:dyDescent="0.2">
      <c r="A69" s="19" t="s">
        <v>254</v>
      </c>
      <c r="B69" s="223" t="s">
        <v>313</v>
      </c>
      <c r="C69" s="227">
        <f>+E69</f>
        <v>500000</v>
      </c>
      <c r="D69" s="227"/>
      <c r="E69" s="286">
        <v>500000</v>
      </c>
    </row>
    <row r="70" spans="1:5" ht="9" customHeight="1" x14ac:dyDescent="0.2">
      <c r="A70" s="19" t="s">
        <v>255</v>
      </c>
      <c r="B70" s="223" t="s">
        <v>353</v>
      </c>
      <c r="C70" s="227">
        <f t="shared" ref="C70:C77" si="3">+E70</f>
        <v>4500000</v>
      </c>
      <c r="D70" s="227"/>
      <c r="E70" s="286">
        <v>4500000</v>
      </c>
    </row>
    <row r="71" spans="1:5" ht="9" customHeight="1" x14ac:dyDescent="0.2">
      <c r="A71" s="19" t="s">
        <v>256</v>
      </c>
      <c r="B71" s="223" t="s">
        <v>357</v>
      </c>
      <c r="C71" s="227">
        <f t="shared" si="3"/>
        <v>3500000</v>
      </c>
      <c r="D71" s="227"/>
      <c r="E71" s="286">
        <v>3500000</v>
      </c>
    </row>
    <row r="72" spans="1:5" ht="9" customHeight="1" x14ac:dyDescent="0.2">
      <c r="A72" s="19" t="s">
        <v>257</v>
      </c>
      <c r="B72" s="223" t="s">
        <v>356</v>
      </c>
      <c r="C72" s="227">
        <f t="shared" si="3"/>
        <v>1500000</v>
      </c>
      <c r="D72" s="227"/>
      <c r="E72" s="286">
        <v>1500000</v>
      </c>
    </row>
    <row r="73" spans="1:5" ht="9" customHeight="1" x14ac:dyDescent="0.2">
      <c r="A73" s="225" t="s">
        <v>314</v>
      </c>
      <c r="B73" s="224" t="s">
        <v>315</v>
      </c>
      <c r="C73" s="227">
        <f t="shared" si="3"/>
        <v>3000000</v>
      </c>
      <c r="D73" s="227"/>
      <c r="E73" s="286">
        <v>3000000</v>
      </c>
    </row>
    <row r="74" spans="1:5" ht="9" customHeight="1" x14ac:dyDescent="0.2">
      <c r="A74" s="224" t="s">
        <v>322</v>
      </c>
      <c r="B74" s="224" t="s">
        <v>321</v>
      </c>
      <c r="C74" s="227">
        <f t="shared" si="3"/>
        <v>0</v>
      </c>
      <c r="D74" s="227"/>
      <c r="E74" s="286">
        <v>0</v>
      </c>
    </row>
    <row r="75" spans="1:5" ht="9" customHeight="1" x14ac:dyDescent="0.2">
      <c r="A75" s="224" t="s">
        <v>323</v>
      </c>
      <c r="B75" s="224" t="s">
        <v>324</v>
      </c>
      <c r="C75" s="227">
        <f t="shared" si="3"/>
        <v>950000</v>
      </c>
      <c r="D75" s="227"/>
      <c r="E75" s="286">
        <v>950000</v>
      </c>
    </row>
    <row r="76" spans="1:5" ht="9" customHeight="1" x14ac:dyDescent="0.2">
      <c r="A76" s="224" t="s">
        <v>325</v>
      </c>
      <c r="B76" s="224" t="s">
        <v>326</v>
      </c>
      <c r="C76" s="227">
        <f t="shared" si="3"/>
        <v>4500000</v>
      </c>
      <c r="D76" s="227"/>
      <c r="E76" s="286">
        <v>4500000</v>
      </c>
    </row>
    <row r="77" spans="1:5" ht="9" customHeight="1" x14ac:dyDescent="0.2">
      <c r="A77" s="224" t="s">
        <v>348</v>
      </c>
      <c r="B77" s="224" t="s">
        <v>355</v>
      </c>
      <c r="C77" s="227">
        <f t="shared" si="3"/>
        <v>3000000</v>
      </c>
      <c r="D77" s="227"/>
      <c r="E77" s="286">
        <v>3000000</v>
      </c>
    </row>
    <row r="78" spans="1:5" ht="9" customHeight="1" x14ac:dyDescent="0.2">
      <c r="A78" s="253"/>
      <c r="B78" s="253"/>
      <c r="C78" s="253"/>
      <c r="D78" s="253"/>
      <c r="E78" s="253"/>
    </row>
    <row r="79" spans="1:5" ht="9" customHeight="1" x14ac:dyDescent="0.2">
      <c r="A79" s="19" t="s">
        <v>79</v>
      </c>
      <c r="B79" s="31" t="s">
        <v>80</v>
      </c>
      <c r="C79" s="89">
        <f>+C80+C81+C82</f>
        <v>12500000</v>
      </c>
      <c r="D79" s="89">
        <f>D80+D81+D82</f>
        <v>9000000</v>
      </c>
      <c r="E79" s="226">
        <f>+E80+E81</f>
        <v>3500000</v>
      </c>
    </row>
    <row r="80" spans="1:5" ht="9" customHeight="1" x14ac:dyDescent="0.2">
      <c r="A80" s="19" t="s">
        <v>82</v>
      </c>
      <c r="B80" s="223" t="s">
        <v>152</v>
      </c>
      <c r="C80" s="89">
        <f>+D80</f>
        <v>6000000</v>
      </c>
      <c r="D80" s="254">
        <v>6000000</v>
      </c>
      <c r="E80" s="89"/>
    </row>
    <row r="81" spans="1:5" ht="9" customHeight="1" x14ac:dyDescent="0.2">
      <c r="A81" s="19" t="s">
        <v>86</v>
      </c>
      <c r="B81" s="223" t="s">
        <v>246</v>
      </c>
      <c r="C81" s="89">
        <f>+E81</f>
        <v>3500000</v>
      </c>
      <c r="D81" s="89"/>
      <c r="E81" s="227">
        <v>3500000</v>
      </c>
    </row>
    <row r="82" spans="1:5" ht="9" customHeight="1" x14ac:dyDescent="0.2">
      <c r="A82" s="19" t="s">
        <v>91</v>
      </c>
      <c r="B82" s="292" t="s">
        <v>354</v>
      </c>
      <c r="C82" s="227">
        <f>+D82</f>
        <v>3000000</v>
      </c>
      <c r="D82" s="227">
        <v>3000000</v>
      </c>
      <c r="E82" s="228"/>
    </row>
    <row r="83" spans="1:5" ht="9" customHeight="1" x14ac:dyDescent="0.2">
      <c r="A83" s="19"/>
      <c r="B83" s="12"/>
      <c r="C83" s="89"/>
      <c r="D83" s="89"/>
      <c r="E83" s="89"/>
    </row>
    <row r="84" spans="1:5" ht="9" customHeight="1" thickBot="1" x14ac:dyDescent="0.25">
      <c r="A84" s="63"/>
      <c r="B84" s="64" t="s">
        <v>101</v>
      </c>
      <c r="C84" s="90">
        <f>+C6</f>
        <v>393803750</v>
      </c>
      <c r="D84" s="90">
        <f>+D6</f>
        <v>346835000</v>
      </c>
      <c r="E84" s="90">
        <f>+E6</f>
        <v>46968750</v>
      </c>
    </row>
    <row r="85" spans="1:5" ht="9" customHeight="1" x14ac:dyDescent="0.2">
      <c r="A85" s="7"/>
      <c r="B85" s="8"/>
      <c r="C85" s="9"/>
      <c r="D85" s="2"/>
      <c r="E85" s="9"/>
    </row>
  </sheetData>
  <mergeCells count="2">
    <mergeCell ref="A1:D1"/>
    <mergeCell ref="A2:D2"/>
  </mergeCells>
  <phoneticPr fontId="0" type="noConversion"/>
  <pageMargins left="1.5354330708661419" right="1.5354330708661419" top="0.78740157480314965" bottom="0.1968503937007874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zoomScale="130" zoomScaleNormal="130" workbookViewId="0">
      <selection activeCell="L4" sqref="L4"/>
    </sheetView>
  </sheetViews>
  <sheetFormatPr baseColWidth="10" defaultRowHeight="12.75" x14ac:dyDescent="0.2"/>
  <cols>
    <col min="2" max="2" width="2.7109375" customWidth="1"/>
    <col min="3" max="3" width="7.7109375" customWidth="1"/>
    <col min="4" max="4" width="7.28515625" customWidth="1"/>
    <col min="5" max="5" width="8.140625" customWidth="1"/>
    <col min="6" max="6" width="7.5703125" customWidth="1"/>
  </cols>
  <sheetData>
    <row r="1" spans="2:9" x14ac:dyDescent="0.2">
      <c r="B1" s="328" t="s">
        <v>2</v>
      </c>
      <c r="C1" s="329"/>
      <c r="D1" s="329"/>
      <c r="E1" s="329"/>
      <c r="F1" s="329"/>
      <c r="G1" s="329"/>
      <c r="H1" s="335"/>
    </row>
    <row r="2" spans="2:9" x14ac:dyDescent="0.2">
      <c r="B2" s="330" t="s">
        <v>182</v>
      </c>
      <c r="C2" s="331"/>
      <c r="D2" s="331"/>
      <c r="E2" s="331"/>
      <c r="F2" s="331"/>
      <c r="G2" s="331"/>
      <c r="H2" s="336"/>
    </row>
    <row r="3" spans="2:9" x14ac:dyDescent="0.2">
      <c r="B3" s="330" t="s">
        <v>164</v>
      </c>
      <c r="C3" s="331"/>
      <c r="D3" s="331"/>
      <c r="E3" s="331"/>
      <c r="F3" s="331"/>
      <c r="G3" s="331"/>
      <c r="H3" s="336"/>
    </row>
    <row r="4" spans="2:9" x14ac:dyDescent="0.2">
      <c r="B4" s="65"/>
      <c r="C4" s="66"/>
      <c r="D4" s="66"/>
      <c r="E4" s="66"/>
      <c r="F4" s="66" t="s">
        <v>358</v>
      </c>
      <c r="G4" s="66"/>
      <c r="H4" s="82"/>
    </row>
    <row r="5" spans="2:9" ht="13.5" thickBot="1" x14ac:dyDescent="0.25">
      <c r="B5" s="76"/>
      <c r="C5" s="77"/>
      <c r="D5" s="77"/>
      <c r="E5" s="77"/>
      <c r="F5" s="77"/>
      <c r="G5" s="83"/>
      <c r="H5" s="84"/>
    </row>
    <row r="6" spans="2:9" x14ac:dyDescent="0.2">
      <c r="B6" s="85" t="s">
        <v>20</v>
      </c>
      <c r="C6" s="79" t="s">
        <v>21</v>
      </c>
      <c r="D6" s="79" t="s">
        <v>163</v>
      </c>
      <c r="E6" s="79" t="s">
        <v>181</v>
      </c>
      <c r="F6" s="79" t="s">
        <v>181</v>
      </c>
      <c r="G6" s="79" t="s">
        <v>21</v>
      </c>
      <c r="H6" s="80" t="s">
        <v>163</v>
      </c>
      <c r="I6" s="17"/>
    </row>
    <row r="7" spans="2:9" x14ac:dyDescent="0.2">
      <c r="B7" s="20" t="s">
        <v>26</v>
      </c>
      <c r="C7" s="78"/>
      <c r="D7" s="78"/>
      <c r="E7" s="213" t="s">
        <v>21</v>
      </c>
      <c r="F7" s="213" t="s">
        <v>163</v>
      </c>
      <c r="G7" s="78"/>
      <c r="H7" s="81"/>
      <c r="I7" s="17"/>
    </row>
    <row r="8" spans="2:9" ht="13.5" thickBot="1" x14ac:dyDescent="0.25">
      <c r="B8" s="86" t="s">
        <v>31</v>
      </c>
      <c r="C8" s="87" t="s">
        <v>319</v>
      </c>
      <c r="D8" s="87" t="s">
        <v>319</v>
      </c>
      <c r="E8" s="87"/>
      <c r="F8" s="87"/>
      <c r="G8" s="87" t="s">
        <v>358</v>
      </c>
      <c r="H8" s="88" t="s">
        <v>358</v>
      </c>
      <c r="I8" s="17"/>
    </row>
    <row r="9" spans="2:9" x14ac:dyDescent="0.2">
      <c r="B9" s="248">
        <v>1</v>
      </c>
      <c r="C9" s="249">
        <v>0</v>
      </c>
      <c r="D9" s="249">
        <v>0</v>
      </c>
      <c r="E9" s="249">
        <v>0</v>
      </c>
      <c r="F9" s="249">
        <v>0</v>
      </c>
      <c r="G9" s="249">
        <v>0</v>
      </c>
      <c r="H9" s="250">
        <v>0</v>
      </c>
    </row>
    <row r="10" spans="2:9" x14ac:dyDescent="0.2">
      <c r="B10" s="207">
        <v>5</v>
      </c>
      <c r="C10" s="208">
        <v>0</v>
      </c>
      <c r="D10" s="208">
        <v>0</v>
      </c>
      <c r="E10" s="208">
        <v>0</v>
      </c>
      <c r="F10" s="208">
        <v>0</v>
      </c>
      <c r="G10" s="208">
        <v>0</v>
      </c>
      <c r="H10" s="209">
        <v>0</v>
      </c>
    </row>
    <row r="11" spans="2:9" x14ac:dyDescent="0.2">
      <c r="B11" s="207">
        <v>7</v>
      </c>
      <c r="C11" s="208">
        <v>0</v>
      </c>
      <c r="D11" s="208">
        <v>0</v>
      </c>
      <c r="E11" s="208">
        <v>0</v>
      </c>
      <c r="F11" s="208">
        <v>0</v>
      </c>
      <c r="G11" s="208">
        <v>0</v>
      </c>
      <c r="H11" s="209">
        <v>0</v>
      </c>
    </row>
    <row r="12" spans="2:9" x14ac:dyDescent="0.2">
      <c r="B12" s="207">
        <v>10</v>
      </c>
      <c r="C12" s="208">
        <v>2</v>
      </c>
      <c r="D12" s="208">
        <v>0</v>
      </c>
      <c r="E12" s="208">
        <v>0</v>
      </c>
      <c r="F12" s="208">
        <v>0</v>
      </c>
      <c r="G12" s="208">
        <v>0</v>
      </c>
      <c r="H12" s="209">
        <v>1</v>
      </c>
    </row>
    <row r="13" spans="2:9" x14ac:dyDescent="0.2">
      <c r="B13" s="207">
        <v>12</v>
      </c>
      <c r="C13" s="208">
        <v>0</v>
      </c>
      <c r="D13" s="208">
        <v>0</v>
      </c>
      <c r="E13" s="208"/>
      <c r="F13" s="208">
        <v>0</v>
      </c>
      <c r="G13" s="208">
        <v>2</v>
      </c>
      <c r="H13" s="209">
        <v>0</v>
      </c>
    </row>
    <row r="14" spans="2:9" x14ac:dyDescent="0.2">
      <c r="B14" s="207">
        <v>13</v>
      </c>
      <c r="C14" s="208">
        <v>1</v>
      </c>
      <c r="D14" s="208">
        <v>0</v>
      </c>
      <c r="E14" s="208">
        <v>0</v>
      </c>
      <c r="F14" s="208">
        <v>0</v>
      </c>
      <c r="G14" s="208">
        <v>0</v>
      </c>
      <c r="H14" s="209">
        <v>0</v>
      </c>
    </row>
    <row r="15" spans="2:9" x14ac:dyDescent="0.2">
      <c r="B15" s="207">
        <v>15</v>
      </c>
      <c r="C15" s="208">
        <v>0</v>
      </c>
      <c r="D15" s="208">
        <v>0</v>
      </c>
      <c r="E15" s="208">
        <v>0</v>
      </c>
      <c r="F15" s="208">
        <v>0</v>
      </c>
      <c r="G15" s="208">
        <v>1</v>
      </c>
      <c r="H15" s="209">
        <v>0</v>
      </c>
    </row>
    <row r="16" spans="2:9" ht="13.5" thickBot="1" x14ac:dyDescent="0.25">
      <c r="B16" s="251"/>
      <c r="C16" s="300">
        <f t="shared" ref="C16:H16" si="0">SUM(C9:C15)</f>
        <v>3</v>
      </c>
      <c r="D16" s="300">
        <f t="shared" si="0"/>
        <v>0</v>
      </c>
      <c r="E16" s="300">
        <f t="shared" si="0"/>
        <v>0</v>
      </c>
      <c r="F16" s="300">
        <f t="shared" si="0"/>
        <v>0</v>
      </c>
      <c r="G16" s="300">
        <f t="shared" si="0"/>
        <v>3</v>
      </c>
      <c r="H16" s="301">
        <f t="shared" si="0"/>
        <v>1</v>
      </c>
    </row>
  </sheetData>
  <mergeCells count="3">
    <mergeCell ref="B1:H1"/>
    <mergeCell ref="B2:H2"/>
    <mergeCell ref="B3:H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6"/>
  <sheetViews>
    <sheetView topLeftCell="A10" zoomScale="130" zoomScaleNormal="130" workbookViewId="0">
      <selection activeCell="F43" sqref="F43"/>
    </sheetView>
  </sheetViews>
  <sheetFormatPr baseColWidth="10" defaultRowHeight="12.75" x14ac:dyDescent="0.2"/>
  <cols>
    <col min="1" max="1" width="24.7109375" customWidth="1"/>
    <col min="2" max="2" width="9.5703125" customWidth="1"/>
    <col min="3" max="3" width="8.42578125" customWidth="1"/>
    <col min="4" max="4" width="8.140625" customWidth="1"/>
    <col min="5" max="5" width="8.85546875" bestFit="1" customWidth="1"/>
    <col min="6" max="6" width="8.7109375" bestFit="1" customWidth="1"/>
    <col min="7" max="7" width="8.7109375" customWidth="1"/>
    <col min="8" max="8" width="9.5703125" customWidth="1"/>
    <col min="9" max="9" width="8.140625" customWidth="1"/>
    <col min="10" max="10" width="9" customWidth="1"/>
    <col min="11" max="11" width="8.28515625" customWidth="1"/>
    <col min="12" max="12" width="8.7109375" customWidth="1"/>
    <col min="13" max="13" width="10.5703125" customWidth="1"/>
    <col min="14" max="14" width="9" customWidth="1"/>
    <col min="15" max="15" width="9.85546875" customWidth="1"/>
    <col min="16" max="16" width="10.85546875" customWidth="1"/>
    <col min="17" max="17" width="10.7109375" customWidth="1"/>
  </cols>
  <sheetData>
    <row r="2" spans="1:17" ht="41.25" x14ac:dyDescent="0.2">
      <c r="A2" s="231"/>
      <c r="B2" s="103" t="s">
        <v>280</v>
      </c>
      <c r="C2" s="103" t="s">
        <v>281</v>
      </c>
      <c r="D2" s="103" t="s">
        <v>282</v>
      </c>
      <c r="E2" s="103" t="s">
        <v>293</v>
      </c>
      <c r="F2" s="103" t="s">
        <v>292</v>
      </c>
      <c r="G2" s="103" t="s">
        <v>283</v>
      </c>
      <c r="H2" s="103" t="s">
        <v>294</v>
      </c>
      <c r="I2" s="103" t="s">
        <v>284</v>
      </c>
      <c r="J2" s="103" t="s">
        <v>285</v>
      </c>
      <c r="K2" s="103" t="s">
        <v>295</v>
      </c>
      <c r="L2" s="103" t="s">
        <v>286</v>
      </c>
      <c r="M2" s="103" t="s">
        <v>299</v>
      </c>
      <c r="N2" s="103" t="s">
        <v>300</v>
      </c>
      <c r="O2" s="219" t="s">
        <v>296</v>
      </c>
      <c r="P2" s="219" t="s">
        <v>297</v>
      </c>
      <c r="Q2" s="219" t="s">
        <v>298</v>
      </c>
    </row>
    <row r="3" spans="1:17" x14ac:dyDescent="0.2">
      <c r="A3" s="104" t="s">
        <v>266</v>
      </c>
      <c r="B3" s="105">
        <f>+B4+B27+B41</f>
        <v>393803750</v>
      </c>
      <c r="C3" s="105">
        <f t="shared" ref="C3:Q3" si="0">+C4+C27+C41</f>
        <v>7490000</v>
      </c>
      <c r="D3" s="105">
        <f t="shared" si="0"/>
        <v>8120000</v>
      </c>
      <c r="E3" s="105">
        <f t="shared" si="0"/>
        <v>79040000</v>
      </c>
      <c r="F3" s="105">
        <f t="shared" si="0"/>
        <v>43170000</v>
      </c>
      <c r="G3" s="105">
        <f t="shared" si="0"/>
        <v>49330000</v>
      </c>
      <c r="H3" s="105">
        <f t="shared" si="0"/>
        <v>10865000</v>
      </c>
      <c r="I3" s="105">
        <f t="shared" si="0"/>
        <v>9635000</v>
      </c>
      <c r="J3" s="105">
        <f t="shared" si="0"/>
        <v>14695000</v>
      </c>
      <c r="K3" s="105">
        <f t="shared" si="0"/>
        <v>2056000</v>
      </c>
      <c r="L3" s="105">
        <f t="shared" si="0"/>
        <v>32613750</v>
      </c>
      <c r="M3" s="105">
        <f t="shared" si="0"/>
        <v>38970000</v>
      </c>
      <c r="N3" s="105">
        <f t="shared" si="0"/>
        <v>85380000</v>
      </c>
      <c r="O3" s="105">
        <f t="shared" si="0"/>
        <v>5100000</v>
      </c>
      <c r="P3" s="105">
        <f t="shared" si="0"/>
        <v>4174000</v>
      </c>
      <c r="Q3" s="105">
        <f t="shared" si="0"/>
        <v>3165000</v>
      </c>
    </row>
    <row r="4" spans="1:17" x14ac:dyDescent="0.2">
      <c r="A4" s="104" t="s">
        <v>29</v>
      </c>
      <c r="B4" s="105">
        <f>+B5+B17+B20</f>
        <v>367695000</v>
      </c>
      <c r="C4" s="105">
        <f t="shared" ref="C4:Q4" si="1">+C5+C17+C20</f>
        <v>7490000</v>
      </c>
      <c r="D4" s="105">
        <f t="shared" si="1"/>
        <v>8020000</v>
      </c>
      <c r="E4" s="105">
        <f t="shared" si="1"/>
        <v>79040000</v>
      </c>
      <c r="F4" s="105">
        <f t="shared" si="1"/>
        <v>40170000</v>
      </c>
      <c r="G4" s="105">
        <f t="shared" si="1"/>
        <v>49330000</v>
      </c>
      <c r="H4" s="105">
        <f t="shared" si="1"/>
        <v>10865000</v>
      </c>
      <c r="I4" s="105">
        <f t="shared" si="1"/>
        <v>9635000</v>
      </c>
      <c r="J4" s="105">
        <f t="shared" si="1"/>
        <v>14695000</v>
      </c>
      <c r="K4" s="105">
        <f t="shared" si="1"/>
        <v>2056000</v>
      </c>
      <c r="L4" s="105">
        <f t="shared" si="1"/>
        <v>12605000</v>
      </c>
      <c r="M4" s="105">
        <f t="shared" si="1"/>
        <v>38970000</v>
      </c>
      <c r="N4" s="105">
        <f t="shared" si="1"/>
        <v>85380000</v>
      </c>
      <c r="O4" s="105">
        <f t="shared" si="1"/>
        <v>2600000</v>
      </c>
      <c r="P4" s="105">
        <f t="shared" si="1"/>
        <v>4174000</v>
      </c>
      <c r="Q4" s="105">
        <f t="shared" si="1"/>
        <v>2665000</v>
      </c>
    </row>
    <row r="5" spans="1:17" x14ac:dyDescent="0.2">
      <c r="A5" s="104" t="s">
        <v>36</v>
      </c>
      <c r="B5" s="105">
        <f>+B13+B6</f>
        <v>340695000</v>
      </c>
      <c r="C5" s="105">
        <f t="shared" ref="C5:Q5" si="2">+C13+C6</f>
        <v>7490000</v>
      </c>
      <c r="D5" s="105">
        <f t="shared" si="2"/>
        <v>7220000</v>
      </c>
      <c r="E5" s="105">
        <f t="shared" si="2"/>
        <v>78240000</v>
      </c>
      <c r="F5" s="105">
        <f t="shared" si="2"/>
        <v>38170000</v>
      </c>
      <c r="G5" s="105">
        <f t="shared" si="2"/>
        <v>30430000</v>
      </c>
      <c r="H5" s="105">
        <f t="shared" si="2"/>
        <v>10865000</v>
      </c>
      <c r="I5" s="105">
        <f t="shared" si="2"/>
        <v>7135000</v>
      </c>
      <c r="J5" s="105">
        <f t="shared" si="2"/>
        <v>12695000</v>
      </c>
      <c r="K5" s="105">
        <f t="shared" si="2"/>
        <v>2056000</v>
      </c>
      <c r="L5" s="105">
        <f t="shared" si="2"/>
        <v>12605000</v>
      </c>
      <c r="M5" s="105">
        <f t="shared" si="2"/>
        <v>38970000</v>
      </c>
      <c r="N5" s="105">
        <f t="shared" si="2"/>
        <v>85380000</v>
      </c>
      <c r="O5" s="105">
        <f t="shared" si="2"/>
        <v>2600000</v>
      </c>
      <c r="P5" s="105">
        <f t="shared" si="2"/>
        <v>4174000</v>
      </c>
      <c r="Q5" s="105">
        <f t="shared" si="2"/>
        <v>2665000</v>
      </c>
    </row>
    <row r="6" spans="1:17" x14ac:dyDescent="0.2">
      <c r="A6" s="104" t="s">
        <v>42</v>
      </c>
      <c r="B6" s="268">
        <f>+B7+B8+B9+B10+B11</f>
        <v>250695000</v>
      </c>
      <c r="C6" s="268">
        <f>+C7+C8+C9+C10+C11</f>
        <v>6810000</v>
      </c>
      <c r="D6" s="268">
        <f t="shared" ref="D6:Q6" si="3">+D7+D8+D9+D10+D11</f>
        <v>5590000</v>
      </c>
      <c r="E6" s="268">
        <f t="shared" si="3"/>
        <v>65900000</v>
      </c>
      <c r="F6" s="268">
        <f t="shared" si="3"/>
        <v>27700000</v>
      </c>
      <c r="G6" s="268">
        <f t="shared" si="3"/>
        <v>13430000</v>
      </c>
      <c r="H6" s="268">
        <f t="shared" si="3"/>
        <v>6435000</v>
      </c>
      <c r="I6" s="268">
        <f t="shared" si="3"/>
        <v>5335000</v>
      </c>
      <c r="J6" s="268">
        <f t="shared" si="3"/>
        <v>10515000</v>
      </c>
      <c r="K6" s="268">
        <f t="shared" si="3"/>
        <v>1576000</v>
      </c>
      <c r="L6" s="268">
        <f t="shared" si="3"/>
        <v>8965000</v>
      </c>
      <c r="M6" s="268">
        <f t="shared" si="3"/>
        <v>27790000</v>
      </c>
      <c r="N6" s="268">
        <f t="shared" si="3"/>
        <v>63680000</v>
      </c>
      <c r="O6" s="268">
        <f t="shared" si="3"/>
        <v>1920000</v>
      </c>
      <c r="P6" s="268">
        <f t="shared" si="3"/>
        <v>3064000</v>
      </c>
      <c r="Q6" s="268">
        <f t="shared" si="3"/>
        <v>1985000</v>
      </c>
    </row>
    <row r="7" spans="1:17" x14ac:dyDescent="0.2">
      <c r="A7" s="104" t="s">
        <v>49</v>
      </c>
      <c r="B7" s="268">
        <f>+SUM(C7:Q7)</f>
        <v>171000000</v>
      </c>
      <c r="C7" s="268">
        <v>6600000</v>
      </c>
      <c r="D7" s="268">
        <v>4850000</v>
      </c>
      <c r="E7" s="268">
        <v>40750000</v>
      </c>
      <c r="F7" s="268">
        <v>21800000</v>
      </c>
      <c r="G7" s="268">
        <v>8700000</v>
      </c>
      <c r="H7" s="268">
        <v>5700000</v>
      </c>
      <c r="I7" s="268">
        <v>3150000</v>
      </c>
      <c r="J7" s="268">
        <v>5600000</v>
      </c>
      <c r="K7" s="268">
        <v>650000</v>
      </c>
      <c r="L7" s="268">
        <v>5000000</v>
      </c>
      <c r="M7" s="268">
        <v>17300000</v>
      </c>
      <c r="N7" s="268">
        <v>45600000</v>
      </c>
      <c r="O7" s="268">
        <v>1400000</v>
      </c>
      <c r="P7" s="268">
        <v>2400000</v>
      </c>
      <c r="Q7" s="268">
        <v>1500000</v>
      </c>
    </row>
    <row r="8" spans="1:17" x14ac:dyDescent="0.2">
      <c r="A8" s="104" t="s">
        <v>70</v>
      </c>
      <c r="B8" s="268">
        <f>+SUM(C8:Q8)</f>
        <v>57475000</v>
      </c>
      <c r="C8" s="268">
        <v>0</v>
      </c>
      <c r="D8" s="268">
        <v>400000</v>
      </c>
      <c r="E8" s="268">
        <v>19000000</v>
      </c>
      <c r="F8" s="268">
        <v>4600000</v>
      </c>
      <c r="G8" s="268">
        <v>3150000</v>
      </c>
      <c r="H8" s="268">
        <v>385000</v>
      </c>
      <c r="I8" s="268">
        <v>1550000</v>
      </c>
      <c r="J8" s="268">
        <v>3700000</v>
      </c>
      <c r="K8" s="268">
        <v>761000</v>
      </c>
      <c r="L8" s="268">
        <v>2900000</v>
      </c>
      <c r="M8" s="268">
        <v>6000000</v>
      </c>
      <c r="N8" s="268">
        <v>13700000</v>
      </c>
      <c r="O8" s="268">
        <v>460000</v>
      </c>
      <c r="P8" s="268">
        <v>484000</v>
      </c>
      <c r="Q8" s="268">
        <v>385000</v>
      </c>
    </row>
    <row r="9" spans="1:17" x14ac:dyDescent="0.2">
      <c r="A9" s="104" t="s">
        <v>97</v>
      </c>
      <c r="B9" s="268">
        <f>+SUM(C9:Q9)</f>
        <v>10600000</v>
      </c>
      <c r="C9" s="268">
        <v>200000</v>
      </c>
      <c r="D9" s="268">
        <v>300000</v>
      </c>
      <c r="E9" s="268">
        <v>3400000</v>
      </c>
      <c r="F9" s="268">
        <v>1200000</v>
      </c>
      <c r="G9" s="268">
        <f>240000*2.25</f>
        <v>540000</v>
      </c>
      <c r="H9" s="268">
        <v>300000</v>
      </c>
      <c r="I9" s="268">
        <v>200000</v>
      </c>
      <c r="J9" s="268">
        <f>180000*2.25</f>
        <v>405000</v>
      </c>
      <c r="K9" s="268">
        <f>60000*2.25</f>
        <v>135000</v>
      </c>
      <c r="L9" s="268">
        <v>340000</v>
      </c>
      <c r="M9" s="268">
        <v>2400000</v>
      </c>
      <c r="N9" s="268">
        <v>900000</v>
      </c>
      <c r="O9" s="270">
        <v>40000</v>
      </c>
      <c r="P9" s="270">
        <v>160000</v>
      </c>
      <c r="Q9" s="270">
        <v>80000</v>
      </c>
    </row>
    <row r="10" spans="1:17" x14ac:dyDescent="0.2">
      <c r="A10" s="104" t="s">
        <v>102</v>
      </c>
      <c r="B10" s="268">
        <f>+SUM(C10:Q10)</f>
        <v>11600000</v>
      </c>
      <c r="C10" s="268">
        <v>10000</v>
      </c>
      <c r="D10" s="268">
        <v>20000</v>
      </c>
      <c r="E10" s="268">
        <v>2750000</v>
      </c>
      <c r="F10" s="268">
        <v>100000</v>
      </c>
      <c r="G10" s="268">
        <v>1040000</v>
      </c>
      <c r="H10" s="268">
        <v>50000</v>
      </c>
      <c r="I10" s="268">
        <f>150000*2.9</f>
        <v>435000</v>
      </c>
      <c r="J10" s="268">
        <v>810000</v>
      </c>
      <c r="K10" s="268">
        <v>30000</v>
      </c>
      <c r="L10" s="268">
        <f>250000*2.9</f>
        <v>725000</v>
      </c>
      <c r="M10" s="268">
        <v>2090000</v>
      </c>
      <c r="N10" s="268">
        <f>1200000*2.9</f>
        <v>3480000</v>
      </c>
      <c r="O10" s="270">
        <v>20000</v>
      </c>
      <c r="P10" s="270">
        <v>20000</v>
      </c>
      <c r="Q10" s="270">
        <v>20000</v>
      </c>
    </row>
    <row r="11" spans="1:17" x14ac:dyDescent="0.2">
      <c r="A11" s="104" t="s">
        <v>105</v>
      </c>
      <c r="B11" s="268">
        <f>+SUM(C11:Q11)</f>
        <v>20000</v>
      </c>
      <c r="C11" s="268"/>
      <c r="D11" s="268">
        <v>20000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9"/>
      <c r="P11" s="269"/>
      <c r="Q11" s="269"/>
    </row>
    <row r="12" spans="1:17" x14ac:dyDescent="0.2">
      <c r="A12" s="104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9"/>
      <c r="P12" s="269"/>
      <c r="Q12" s="269"/>
    </row>
    <row r="13" spans="1:17" x14ac:dyDescent="0.2">
      <c r="A13" s="104" t="s">
        <v>109</v>
      </c>
      <c r="B13" s="268">
        <f>+B14+B15</f>
        <v>90000000</v>
      </c>
      <c r="C13" s="268">
        <f t="shared" ref="C13:Q13" si="4">+C14+C15</f>
        <v>680000</v>
      </c>
      <c r="D13" s="268">
        <f t="shared" si="4"/>
        <v>1630000</v>
      </c>
      <c r="E13" s="268">
        <f t="shared" si="4"/>
        <v>12340000</v>
      </c>
      <c r="F13" s="268">
        <f t="shared" si="4"/>
        <v>10470000</v>
      </c>
      <c r="G13" s="268">
        <f t="shared" si="4"/>
        <v>17000000</v>
      </c>
      <c r="H13" s="268">
        <f t="shared" si="4"/>
        <v>4430000</v>
      </c>
      <c r="I13" s="268">
        <f t="shared" si="4"/>
        <v>1800000</v>
      </c>
      <c r="J13" s="268">
        <f t="shared" si="4"/>
        <v>2180000</v>
      </c>
      <c r="K13" s="268">
        <f t="shared" si="4"/>
        <v>480000</v>
      </c>
      <c r="L13" s="268">
        <f t="shared" si="4"/>
        <v>3640000</v>
      </c>
      <c r="M13" s="268">
        <f t="shared" si="4"/>
        <v>11180000</v>
      </c>
      <c r="N13" s="268">
        <f t="shared" si="4"/>
        <v>21700000</v>
      </c>
      <c r="O13" s="268">
        <f t="shared" si="4"/>
        <v>680000</v>
      </c>
      <c r="P13" s="268">
        <f t="shared" si="4"/>
        <v>1110000</v>
      </c>
      <c r="Q13" s="268">
        <f t="shared" si="4"/>
        <v>680000</v>
      </c>
    </row>
    <row r="14" spans="1:17" x14ac:dyDescent="0.2">
      <c r="A14" s="104" t="s">
        <v>112</v>
      </c>
      <c r="B14" s="268">
        <f>+SUM(C14:Q14)</f>
        <v>35000000</v>
      </c>
      <c r="C14" s="268">
        <v>230000</v>
      </c>
      <c r="D14" s="268">
        <v>230000</v>
      </c>
      <c r="E14" s="268">
        <v>2340000</v>
      </c>
      <c r="F14" s="268">
        <v>1870000</v>
      </c>
      <c r="G14" s="268">
        <v>7000000</v>
      </c>
      <c r="H14" s="268">
        <v>1830000</v>
      </c>
      <c r="I14" s="268">
        <v>700000</v>
      </c>
      <c r="J14" s="268">
        <v>930000</v>
      </c>
      <c r="K14" s="268">
        <v>230000</v>
      </c>
      <c r="L14" s="268">
        <v>2340000</v>
      </c>
      <c r="M14" s="268">
        <f>3600000*1.3</f>
        <v>4680000</v>
      </c>
      <c r="N14" s="268">
        <f>9000000*1.3</f>
        <v>11700000</v>
      </c>
      <c r="O14" s="270">
        <v>230000</v>
      </c>
      <c r="P14" s="270">
        <v>460000</v>
      </c>
      <c r="Q14" s="270">
        <v>230000</v>
      </c>
    </row>
    <row r="15" spans="1:17" x14ac:dyDescent="0.2">
      <c r="A15" s="104" t="s">
        <v>113</v>
      </c>
      <c r="B15" s="268">
        <f>+SUM(C15:Q15)</f>
        <v>55000000</v>
      </c>
      <c r="C15" s="268">
        <v>450000</v>
      </c>
      <c r="D15" s="268">
        <v>1400000</v>
      </c>
      <c r="E15" s="268">
        <v>10000000</v>
      </c>
      <c r="F15" s="268">
        <v>8600000</v>
      </c>
      <c r="G15" s="268">
        <v>10000000</v>
      </c>
      <c r="H15" s="268">
        <v>2600000</v>
      </c>
      <c r="I15" s="268">
        <v>1100000</v>
      </c>
      <c r="J15" s="268">
        <v>1250000</v>
      </c>
      <c r="K15" s="268">
        <v>250000</v>
      </c>
      <c r="L15" s="268">
        <v>1300000</v>
      </c>
      <c r="M15" s="268">
        <v>6500000</v>
      </c>
      <c r="N15" s="268">
        <v>10000000</v>
      </c>
      <c r="O15" s="270">
        <v>450000</v>
      </c>
      <c r="P15" s="270">
        <v>650000</v>
      </c>
      <c r="Q15" s="270">
        <v>450000</v>
      </c>
    </row>
    <row r="16" spans="1:17" x14ac:dyDescent="0.2">
      <c r="A16" s="106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9"/>
      <c r="P16" s="269"/>
      <c r="Q16" s="269"/>
    </row>
    <row r="17" spans="1:17" x14ac:dyDescent="0.2">
      <c r="A17" s="104" t="s">
        <v>116</v>
      </c>
      <c r="B17" s="268">
        <f>+B18</f>
        <v>2000000</v>
      </c>
      <c r="C17" s="268"/>
      <c r="D17" s="268"/>
      <c r="E17" s="268"/>
      <c r="F17" s="268">
        <f>+F18</f>
        <v>2000000</v>
      </c>
      <c r="G17" s="268"/>
      <c r="H17" s="268"/>
      <c r="I17" s="268"/>
      <c r="J17" s="268"/>
      <c r="K17" s="268"/>
      <c r="L17" s="268"/>
      <c r="M17" s="268"/>
      <c r="N17" s="268"/>
      <c r="O17" s="269"/>
      <c r="P17" s="269"/>
      <c r="Q17" s="269"/>
    </row>
    <row r="18" spans="1:17" x14ac:dyDescent="0.2">
      <c r="A18" s="104" t="s">
        <v>119</v>
      </c>
      <c r="B18" s="268">
        <f>+SUM(C18:Q18)</f>
        <v>2000000</v>
      </c>
      <c r="C18" s="268"/>
      <c r="D18" s="268"/>
      <c r="E18" s="268"/>
      <c r="F18" s="268">
        <v>2000000</v>
      </c>
      <c r="G18" s="268"/>
      <c r="H18" s="268"/>
      <c r="I18" s="268"/>
      <c r="J18" s="268"/>
      <c r="K18" s="268"/>
      <c r="L18" s="268"/>
      <c r="M18" s="268"/>
      <c r="N18" s="268"/>
      <c r="O18" s="269"/>
      <c r="P18" s="269"/>
      <c r="Q18" s="269"/>
    </row>
    <row r="19" spans="1:17" x14ac:dyDescent="0.2">
      <c r="A19" s="106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9"/>
      <c r="P19" s="269"/>
      <c r="Q19" s="269"/>
    </row>
    <row r="20" spans="1:17" x14ac:dyDescent="0.2">
      <c r="A20" s="104" t="s">
        <v>122</v>
      </c>
      <c r="B20" s="268">
        <f>+B22+B21</f>
        <v>25000000</v>
      </c>
      <c r="C20" s="268"/>
      <c r="D20" s="268">
        <f t="shared" ref="D20:J20" si="5">+D22+D21</f>
        <v>800000</v>
      </c>
      <c r="E20" s="268">
        <f t="shared" si="5"/>
        <v>800000</v>
      </c>
      <c r="F20" s="268"/>
      <c r="G20" s="268">
        <f t="shared" si="5"/>
        <v>18900000</v>
      </c>
      <c r="H20" s="268"/>
      <c r="I20" s="268">
        <f t="shared" si="5"/>
        <v>2500000</v>
      </c>
      <c r="J20" s="268">
        <f t="shared" si="5"/>
        <v>2000000</v>
      </c>
      <c r="K20" s="268"/>
      <c r="L20" s="268"/>
      <c r="M20" s="268"/>
      <c r="N20" s="268"/>
      <c r="O20" s="268"/>
      <c r="P20" s="268"/>
      <c r="Q20" s="268"/>
    </row>
    <row r="21" spans="1:17" x14ac:dyDescent="0.2">
      <c r="A21" s="104" t="s">
        <v>124</v>
      </c>
      <c r="B21" s="268">
        <f>+SUM(C21:Q21)</f>
        <v>25000000</v>
      </c>
      <c r="C21" s="268"/>
      <c r="D21" s="268">
        <v>800000</v>
      </c>
      <c r="E21" s="268">
        <v>800000</v>
      </c>
      <c r="F21" s="268"/>
      <c r="G21" s="268">
        <v>18900000</v>
      </c>
      <c r="H21" s="268"/>
      <c r="I21" s="268">
        <v>2500000</v>
      </c>
      <c r="J21" s="268">
        <v>2000000</v>
      </c>
      <c r="K21" s="268"/>
      <c r="L21" s="268"/>
      <c r="M21" s="268"/>
      <c r="N21" s="268"/>
      <c r="O21" s="269"/>
      <c r="P21" s="269"/>
      <c r="Q21" s="269"/>
    </row>
    <row r="22" spans="1:17" x14ac:dyDescent="0.2">
      <c r="A22" s="104" t="s">
        <v>131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9"/>
      <c r="P22" s="269"/>
      <c r="Q22" s="269"/>
    </row>
    <row r="23" spans="1:17" x14ac:dyDescent="0.2">
      <c r="A23" s="106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220"/>
      <c r="P23" s="220"/>
      <c r="Q23" s="220"/>
    </row>
    <row r="24" spans="1:17" x14ac:dyDescent="0.2">
      <c r="A24" s="104" t="s">
        <v>287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220"/>
      <c r="P24" s="220"/>
      <c r="Q24" s="220"/>
    </row>
    <row r="25" spans="1:17" x14ac:dyDescent="0.2">
      <c r="A25" s="104" t="s">
        <v>288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220"/>
      <c r="P25" s="220"/>
      <c r="Q25" s="220"/>
    </row>
    <row r="26" spans="1:17" x14ac:dyDescent="0.2">
      <c r="A26" s="106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220"/>
      <c r="P26" s="220"/>
      <c r="Q26" s="220"/>
    </row>
    <row r="27" spans="1:17" x14ac:dyDescent="0.2">
      <c r="A27" s="104" t="s">
        <v>135</v>
      </c>
      <c r="B27" s="105">
        <f>+B28</f>
        <v>23108750</v>
      </c>
      <c r="C27" s="105"/>
      <c r="D27" s="105">
        <f>+D28</f>
        <v>100000</v>
      </c>
      <c r="E27" s="105"/>
      <c r="F27" s="105"/>
      <c r="G27" s="105"/>
      <c r="H27" s="105"/>
      <c r="I27" s="105"/>
      <c r="J27" s="105"/>
      <c r="K27" s="105"/>
      <c r="L27" s="105">
        <f>+L28</f>
        <v>20008750</v>
      </c>
      <c r="M27" s="105"/>
      <c r="N27" s="105"/>
      <c r="O27" s="272">
        <f>+O28</f>
        <v>2500000</v>
      </c>
      <c r="P27" s="220"/>
      <c r="Q27" s="272">
        <f>+Q28</f>
        <v>500000</v>
      </c>
    </row>
    <row r="28" spans="1:17" x14ac:dyDescent="0.2">
      <c r="A28" s="104" t="s">
        <v>137</v>
      </c>
      <c r="B28" s="105">
        <f>+SUM(C28:Q28)</f>
        <v>23108750</v>
      </c>
      <c r="C28" s="105"/>
      <c r="D28" s="105">
        <f>+D29+D30</f>
        <v>100000</v>
      </c>
      <c r="E28" s="105"/>
      <c r="F28" s="105"/>
      <c r="G28" s="105"/>
      <c r="H28" s="105"/>
      <c r="I28" s="105"/>
      <c r="J28" s="105"/>
      <c r="K28" s="105"/>
      <c r="L28" s="105">
        <f>+L29+L30</f>
        <v>20008750</v>
      </c>
      <c r="M28" s="105"/>
      <c r="N28" s="105"/>
      <c r="O28" s="272">
        <f>+O29+O30</f>
        <v>2500000</v>
      </c>
      <c r="P28" s="220"/>
      <c r="Q28" s="272">
        <f>+Q29+Q30</f>
        <v>500000</v>
      </c>
    </row>
    <row r="29" spans="1:17" x14ac:dyDescent="0.2">
      <c r="A29" s="104" t="s">
        <v>140</v>
      </c>
      <c r="B29" s="105">
        <f>+SUM(C29:Q29)</f>
        <v>2000000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>
        <v>2000000</v>
      </c>
      <c r="M29" s="105"/>
      <c r="N29" s="105"/>
      <c r="O29" s="273"/>
      <c r="P29" s="220"/>
      <c r="Q29" s="272"/>
    </row>
    <row r="30" spans="1:17" x14ac:dyDescent="0.2">
      <c r="A30" s="104" t="s">
        <v>144</v>
      </c>
      <c r="B30" s="105">
        <f>+SUM(C30:Q30)</f>
        <v>21108750</v>
      </c>
      <c r="C30" s="105"/>
      <c r="D30" s="105">
        <v>100000</v>
      </c>
      <c r="E30" s="105"/>
      <c r="F30" s="105"/>
      <c r="G30" s="105"/>
      <c r="H30" s="105"/>
      <c r="I30" s="105"/>
      <c r="J30" s="105"/>
      <c r="K30" s="105"/>
      <c r="L30" s="105">
        <v>18008750</v>
      </c>
      <c r="M30" s="105"/>
      <c r="N30" s="105"/>
      <c r="O30" s="272">
        <v>2500000</v>
      </c>
      <c r="P30" s="220"/>
      <c r="Q30" s="272">
        <v>500000</v>
      </c>
    </row>
    <row r="31" spans="1:17" x14ac:dyDescent="0.2">
      <c r="A31" s="106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220"/>
      <c r="P31" s="220"/>
      <c r="Q31" s="220"/>
    </row>
    <row r="32" spans="1:17" x14ac:dyDescent="0.2">
      <c r="A32" s="104" t="s">
        <v>95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220"/>
      <c r="P32" s="220"/>
      <c r="Q32" s="220"/>
    </row>
    <row r="33" spans="1:18" x14ac:dyDescent="0.2">
      <c r="A33" s="104" t="s">
        <v>95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220"/>
      <c r="P33" s="220"/>
      <c r="Q33" s="220"/>
    </row>
    <row r="34" spans="1:18" x14ac:dyDescent="0.2">
      <c r="A34" s="106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220"/>
      <c r="P34" s="220"/>
      <c r="Q34" s="220"/>
    </row>
    <row r="35" spans="1:18" x14ac:dyDescent="0.2">
      <c r="A35" s="104" t="s">
        <v>149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220"/>
      <c r="P35" s="220"/>
      <c r="Q35" s="220"/>
    </row>
    <row r="36" spans="1:18" x14ac:dyDescent="0.2">
      <c r="A36" s="104" t="s">
        <v>150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220"/>
      <c r="P36" s="220"/>
      <c r="Q36" s="220"/>
    </row>
    <row r="37" spans="1:18" x14ac:dyDescent="0.2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220"/>
      <c r="P37" s="220"/>
      <c r="Q37" s="220"/>
    </row>
    <row r="38" spans="1:18" x14ac:dyDescent="0.2">
      <c r="A38" s="104" t="s">
        <v>289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220"/>
      <c r="P38" s="220"/>
      <c r="Q38" s="220"/>
    </row>
    <row r="39" spans="1:18" x14ac:dyDescent="0.2">
      <c r="A39" s="104" t="s">
        <v>290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220"/>
      <c r="P39" s="220"/>
      <c r="Q39" s="220"/>
    </row>
    <row r="40" spans="1:18" x14ac:dyDescent="0.2">
      <c r="A40" s="106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220"/>
      <c r="P40" s="220"/>
      <c r="Q40" s="220"/>
    </row>
    <row r="41" spans="1:18" x14ac:dyDescent="0.2">
      <c r="A41" s="104" t="s">
        <v>154</v>
      </c>
      <c r="B41" s="268">
        <f>+B42</f>
        <v>3000000</v>
      </c>
      <c r="C41" s="268"/>
      <c r="D41" s="268"/>
      <c r="E41" s="268"/>
      <c r="F41" s="268">
        <f>+F42</f>
        <v>3000000</v>
      </c>
      <c r="G41" s="268"/>
      <c r="H41" s="268"/>
      <c r="I41" s="268"/>
      <c r="J41" s="268"/>
      <c r="K41" s="268"/>
      <c r="L41" s="268"/>
      <c r="M41" s="268"/>
      <c r="N41" s="268"/>
      <c r="O41" s="269"/>
      <c r="P41" s="269"/>
      <c r="Q41" s="269"/>
    </row>
    <row r="42" spans="1:18" x14ac:dyDescent="0.2">
      <c r="A42" s="104" t="s">
        <v>155</v>
      </c>
      <c r="B42" s="268">
        <f>+SUM(C42:Q42)</f>
        <v>3000000</v>
      </c>
      <c r="C42" s="268"/>
      <c r="D42" s="268"/>
      <c r="E42" s="268"/>
      <c r="F42" s="268">
        <v>3000000</v>
      </c>
      <c r="G42" s="268"/>
      <c r="H42" s="268"/>
      <c r="I42" s="268"/>
      <c r="J42" s="268"/>
      <c r="K42" s="268"/>
      <c r="L42" s="268"/>
      <c r="M42" s="268"/>
      <c r="N42" s="268"/>
      <c r="O42" s="269"/>
      <c r="P42" s="269"/>
      <c r="Q42" s="269"/>
    </row>
    <row r="43" spans="1:18" x14ac:dyDescent="0.2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1:18" x14ac:dyDescent="0.2">
      <c r="A44" s="107"/>
      <c r="B44" s="105">
        <f>+B3</f>
        <v>393803750</v>
      </c>
      <c r="C44" s="229">
        <f>+C3/B3</f>
        <v>1.9019625892338507E-2</v>
      </c>
      <c r="D44" s="229">
        <f>+D3/B3</f>
        <v>2.0619407509451092E-2</v>
      </c>
      <c r="E44" s="229">
        <f>+E3/B3</f>
        <v>0.20070910955012491</v>
      </c>
      <c r="F44" s="229">
        <f>+F3/B3</f>
        <v>0.10962313081071473</v>
      </c>
      <c r="G44" s="229">
        <f>+G3/B3</f>
        <v>0.12526543995581554</v>
      </c>
      <c r="H44" s="229">
        <f>+H3/B3</f>
        <v>2.7589884555441639E-2</v>
      </c>
      <c r="I44" s="229">
        <f>+I3/B3</f>
        <v>2.4466501398221829E-2</v>
      </c>
      <c r="J44" s="229">
        <f>+J3/B3</f>
        <v>3.7315541053126081E-2</v>
      </c>
      <c r="K44" s="229">
        <f>+K3/B3</f>
        <v>5.2208746107674188E-3</v>
      </c>
      <c r="L44" s="229">
        <f>+L3/B3</f>
        <v>8.2817266214453261E-2</v>
      </c>
      <c r="M44" s="229">
        <f>+M3/B3</f>
        <v>9.8957920029964161E-2</v>
      </c>
      <c r="N44" s="229">
        <f>+N3/B3</f>
        <v>0.21680849915725789</v>
      </c>
      <c r="O44" s="230">
        <f>+O3/B3</f>
        <v>1.29506130909114E-2</v>
      </c>
      <c r="P44" s="230">
        <f>+P3/B3</f>
        <v>1.0599188047345918E-2</v>
      </c>
      <c r="Q44" s="230">
        <f>+Q3/B3</f>
        <v>8.0369981240656033E-3</v>
      </c>
      <c r="R44" s="271"/>
    </row>
    <row r="45" spans="1:18" x14ac:dyDescent="0.2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</row>
    <row r="46" spans="1:18" x14ac:dyDescent="0.2">
      <c r="A46" s="107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I16" sqref="I16"/>
    </sheetView>
  </sheetViews>
  <sheetFormatPr baseColWidth="10" defaultRowHeight="12.75" x14ac:dyDescent="0.2"/>
  <cols>
    <col min="4" max="4" width="13.7109375" bestFit="1" customWidth="1"/>
    <col min="5" max="5" width="12.7109375" bestFit="1" customWidth="1"/>
  </cols>
  <sheetData>
    <row r="1" spans="1:6" ht="15.75" x14ac:dyDescent="0.25">
      <c r="A1" s="337" t="s">
        <v>360</v>
      </c>
      <c r="B1" s="337"/>
      <c r="C1" s="337"/>
      <c r="D1" s="337"/>
      <c r="E1" s="337"/>
      <c r="F1" s="337"/>
    </row>
    <row r="3" spans="1:6" x14ac:dyDescent="0.2">
      <c r="A3" s="338" t="s">
        <v>333</v>
      </c>
      <c r="B3" s="339"/>
      <c r="C3" s="339"/>
      <c r="D3" s="339"/>
      <c r="E3" s="339"/>
      <c r="F3" s="340"/>
    </row>
    <row r="4" spans="1:6" x14ac:dyDescent="0.2">
      <c r="A4" s="341" t="s">
        <v>329</v>
      </c>
      <c r="B4" s="341"/>
      <c r="C4" s="341"/>
      <c r="D4" s="276">
        <f>+E17</f>
        <v>-10191250</v>
      </c>
    </row>
    <row r="5" spans="1:6" x14ac:dyDescent="0.2">
      <c r="A5" s="341" t="s">
        <v>330</v>
      </c>
      <c r="B5" s="342"/>
      <c r="C5" s="342"/>
      <c r="D5" s="278">
        <f>+E22</f>
        <v>-308750</v>
      </c>
    </row>
    <row r="6" spans="1:6" x14ac:dyDescent="0.2">
      <c r="A6" s="345" t="s">
        <v>343</v>
      </c>
      <c r="B6" s="346"/>
      <c r="C6" s="346"/>
      <c r="D6" s="347"/>
      <c r="E6" s="276">
        <f>+D4+D5</f>
        <v>-10500000</v>
      </c>
    </row>
    <row r="8" spans="1:6" x14ac:dyDescent="0.2">
      <c r="A8" s="343" t="s">
        <v>331</v>
      </c>
      <c r="B8" s="344"/>
      <c r="C8" s="344"/>
      <c r="D8" s="276">
        <f>+Hoja1!C79</f>
        <v>12500000</v>
      </c>
    </row>
    <row r="9" spans="1:6" x14ac:dyDescent="0.2">
      <c r="A9" s="341" t="s">
        <v>332</v>
      </c>
      <c r="B9" s="342"/>
      <c r="C9" s="342"/>
      <c r="D9" s="278">
        <f>+'hoja 3'!E59</f>
        <v>2000000</v>
      </c>
    </row>
    <row r="10" spans="1:6" x14ac:dyDescent="0.2">
      <c r="A10" s="345" t="s">
        <v>344</v>
      </c>
      <c r="B10" s="346"/>
      <c r="C10" s="346"/>
      <c r="D10" s="347"/>
      <c r="E10" s="276">
        <f>+D8-D9</f>
        <v>10500000</v>
      </c>
    </row>
    <row r="11" spans="1:6" x14ac:dyDescent="0.2">
      <c r="B11" s="56"/>
      <c r="D11" s="274"/>
      <c r="E11" s="275"/>
    </row>
    <row r="12" spans="1:6" x14ac:dyDescent="0.2">
      <c r="A12" s="348" t="s">
        <v>340</v>
      </c>
      <c r="B12" s="348"/>
      <c r="C12" s="348"/>
      <c r="D12" s="348"/>
      <c r="E12" s="348"/>
      <c r="F12" s="277">
        <f>+E6+E10</f>
        <v>0</v>
      </c>
    </row>
    <row r="14" spans="1:6" x14ac:dyDescent="0.2">
      <c r="A14" s="338" t="s">
        <v>334</v>
      </c>
      <c r="B14" s="339"/>
      <c r="C14" s="339"/>
      <c r="D14" s="340"/>
      <c r="E14" s="284"/>
      <c r="F14" s="285"/>
    </row>
    <row r="15" spans="1:6" x14ac:dyDescent="0.2">
      <c r="A15" s="349" t="s">
        <v>335</v>
      </c>
      <c r="B15" s="349"/>
      <c r="C15" s="349"/>
      <c r="D15" s="283">
        <f>+Hoja1!C7</f>
        <v>358503750</v>
      </c>
    </row>
    <row r="16" spans="1:6" x14ac:dyDescent="0.2">
      <c r="A16" s="341" t="s">
        <v>336</v>
      </c>
      <c r="B16" s="342"/>
      <c r="C16" s="342"/>
      <c r="D16" s="278">
        <f>+'hoja 3'!E8</f>
        <v>368695000</v>
      </c>
    </row>
    <row r="17" spans="1:6" x14ac:dyDescent="0.2">
      <c r="A17" s="345" t="s">
        <v>342</v>
      </c>
      <c r="B17" s="346"/>
      <c r="C17" s="346"/>
      <c r="D17" s="347"/>
      <c r="E17" s="276">
        <f>+D15-D16</f>
        <v>-10191250</v>
      </c>
    </row>
    <row r="19" spans="1:6" x14ac:dyDescent="0.2">
      <c r="A19" s="338" t="s">
        <v>337</v>
      </c>
      <c r="B19" s="339"/>
      <c r="C19" s="339"/>
      <c r="D19" s="340"/>
      <c r="E19" s="284"/>
      <c r="F19" s="284"/>
    </row>
    <row r="20" spans="1:6" x14ac:dyDescent="0.2">
      <c r="A20" s="350" t="s">
        <v>338</v>
      </c>
      <c r="B20" s="350"/>
      <c r="C20" s="350"/>
      <c r="D20" s="283">
        <f>+Hoja1!C62</f>
        <v>22800000</v>
      </c>
    </row>
    <row r="21" spans="1:6" x14ac:dyDescent="0.2">
      <c r="A21" s="341" t="s">
        <v>339</v>
      </c>
      <c r="B21" s="341"/>
      <c r="C21" s="341"/>
      <c r="D21" s="282">
        <f>+'hoja 3'!E38</f>
        <v>23108750</v>
      </c>
    </row>
    <row r="22" spans="1:6" x14ac:dyDescent="0.2">
      <c r="A22" s="345" t="s">
        <v>341</v>
      </c>
      <c r="B22" s="346"/>
      <c r="C22" s="346"/>
      <c r="D22" s="347"/>
      <c r="E22" s="276">
        <f>+D20-D21</f>
        <v>-308750</v>
      </c>
      <c r="F22" s="275"/>
    </row>
    <row r="23" spans="1:6" x14ac:dyDescent="0.2">
      <c r="B23" s="279"/>
      <c r="C23" s="280"/>
      <c r="D23" s="280"/>
      <c r="E23" s="281"/>
      <c r="F23" s="275"/>
    </row>
    <row r="24" spans="1:6" x14ac:dyDescent="0.2">
      <c r="A24" s="345" t="s">
        <v>343</v>
      </c>
      <c r="B24" s="346"/>
      <c r="C24" s="346"/>
      <c r="D24" s="346"/>
      <c r="E24" s="347"/>
      <c r="F24" s="276">
        <f>+E17+E22</f>
        <v>-10500000</v>
      </c>
    </row>
  </sheetData>
  <mergeCells count="18">
    <mergeCell ref="A24:E24"/>
    <mergeCell ref="A14:D14"/>
    <mergeCell ref="A20:C20"/>
    <mergeCell ref="A21:C21"/>
    <mergeCell ref="A19:D19"/>
    <mergeCell ref="A22:D22"/>
    <mergeCell ref="A10:D10"/>
    <mergeCell ref="A17:D17"/>
    <mergeCell ref="A9:C9"/>
    <mergeCell ref="A12:E12"/>
    <mergeCell ref="A15:C15"/>
    <mergeCell ref="A16:C16"/>
    <mergeCell ref="A1:F1"/>
    <mergeCell ref="A3:F3"/>
    <mergeCell ref="A4:C4"/>
    <mergeCell ref="A5:C5"/>
    <mergeCell ref="A8:C8"/>
    <mergeCell ref="A6:D6"/>
  </mergeCells>
  <pageMargins left="1.6929133858267718" right="0.70866141732283472" top="0.74803149606299213" bottom="0.74803149606299213" header="0.31496062992125984" footer="0.31496062992125984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130" zoomScaleNormal="130" workbookViewId="0">
      <selection activeCell="C23" sqref="C23"/>
    </sheetView>
  </sheetViews>
  <sheetFormatPr baseColWidth="10" defaultRowHeight="12.75" x14ac:dyDescent="0.2"/>
  <cols>
    <col min="1" max="1" width="6.28515625" customWidth="1"/>
    <col min="2" max="2" width="20.7109375" customWidth="1"/>
    <col min="3" max="3" width="12" bestFit="1" customWidth="1"/>
    <col min="4" max="4" width="11.5703125" bestFit="1" customWidth="1"/>
  </cols>
  <sheetData>
    <row r="1" spans="1:4" ht="9" customHeight="1" x14ac:dyDescent="0.2">
      <c r="A1" s="308" t="s">
        <v>2</v>
      </c>
      <c r="B1" s="309"/>
      <c r="C1" s="309"/>
      <c r="D1" s="33" t="s">
        <v>236</v>
      </c>
    </row>
    <row r="2" spans="1:4" ht="9" customHeight="1" x14ac:dyDescent="0.2">
      <c r="A2" s="306" t="s">
        <v>215</v>
      </c>
      <c r="B2" s="307"/>
      <c r="C2" s="307"/>
      <c r="D2" s="233" t="s">
        <v>358</v>
      </c>
    </row>
    <row r="3" spans="1:4" ht="9" customHeight="1" x14ac:dyDescent="0.2">
      <c r="A3" s="34"/>
      <c r="B3" s="35"/>
      <c r="C3" s="35"/>
      <c r="D3" s="36"/>
    </row>
    <row r="4" spans="1:4" ht="9" customHeight="1" x14ac:dyDescent="0.2">
      <c r="A4" s="37"/>
      <c r="B4" s="38" t="s">
        <v>219</v>
      </c>
      <c r="C4" s="38" t="s">
        <v>10</v>
      </c>
      <c r="D4" s="39" t="s">
        <v>11</v>
      </c>
    </row>
    <row r="5" spans="1:4" ht="9" customHeight="1" thickBot="1" x14ac:dyDescent="0.25">
      <c r="A5" s="40"/>
      <c r="B5" s="41"/>
      <c r="C5" s="41"/>
      <c r="D5" s="42"/>
    </row>
    <row r="6" spans="1:4" ht="9" customHeight="1" x14ac:dyDescent="0.2">
      <c r="A6" s="110" t="s">
        <v>24</v>
      </c>
      <c r="B6" s="111" t="s">
        <v>25</v>
      </c>
      <c r="C6" s="112">
        <f>+Hoja1!C7</f>
        <v>358503750</v>
      </c>
      <c r="D6" s="113">
        <f>+C6/C23</f>
        <v>0.91036144272369168</v>
      </c>
    </row>
    <row r="7" spans="1:4" ht="9" customHeight="1" x14ac:dyDescent="0.2">
      <c r="A7" s="110" t="s">
        <v>27</v>
      </c>
      <c r="B7" s="111" t="s">
        <v>28</v>
      </c>
      <c r="C7" s="112">
        <f>+Hoja1!C8</f>
        <v>153173750</v>
      </c>
      <c r="D7" s="113">
        <f>+C7/C23</f>
        <v>0.38895960233999805</v>
      </c>
    </row>
    <row r="8" spans="1:4" ht="9" customHeight="1" x14ac:dyDescent="0.2">
      <c r="A8" s="110" t="s">
        <v>34</v>
      </c>
      <c r="B8" s="111" t="s">
        <v>35</v>
      </c>
      <c r="C8" s="112">
        <f>+Hoja1!C9</f>
        <v>119883750</v>
      </c>
      <c r="D8" s="113">
        <f>+C8/C23</f>
        <v>0.30442511022304891</v>
      </c>
    </row>
    <row r="9" spans="1:4" ht="9" customHeight="1" x14ac:dyDescent="0.2">
      <c r="A9" s="110" t="s">
        <v>40</v>
      </c>
      <c r="B9" s="111" t="s">
        <v>41</v>
      </c>
      <c r="C9" s="112">
        <f>+Hoja1!C38</f>
        <v>33290000</v>
      </c>
      <c r="D9" s="113">
        <f>+C9/C23</f>
        <v>8.453449211694912E-2</v>
      </c>
    </row>
    <row r="10" spans="1:4" ht="9" customHeight="1" x14ac:dyDescent="0.2">
      <c r="A10" s="110" t="s">
        <v>47</v>
      </c>
      <c r="B10" s="111" t="s">
        <v>48</v>
      </c>
      <c r="C10" s="112">
        <f>+Hoja1!C50</f>
        <v>205330000</v>
      </c>
      <c r="D10" s="113">
        <f>+C10/C23</f>
        <v>0.52140184038369364</v>
      </c>
    </row>
    <row r="11" spans="1:4" ht="9" customHeight="1" x14ac:dyDescent="0.2">
      <c r="A11" s="110" t="s">
        <v>52</v>
      </c>
      <c r="B11" s="111" t="s">
        <v>53</v>
      </c>
      <c r="C11" s="112">
        <f>+Hoja1!C51</f>
        <v>198000000</v>
      </c>
      <c r="D11" s="113">
        <f>+C11/C23</f>
        <v>0.50278850823538379</v>
      </c>
    </row>
    <row r="12" spans="1:4" ht="9" customHeight="1" x14ac:dyDescent="0.2">
      <c r="A12" s="110" t="s">
        <v>58</v>
      </c>
      <c r="B12" s="111" t="s">
        <v>59</v>
      </c>
      <c r="C12" s="112">
        <f>+Hoja1!C57</f>
        <v>7330000</v>
      </c>
      <c r="D12" s="113">
        <f>+C12/C23</f>
        <v>1.8613332148309913E-2</v>
      </c>
    </row>
    <row r="13" spans="1:4" ht="9" customHeight="1" x14ac:dyDescent="0.2">
      <c r="A13" s="110" t="s">
        <v>63</v>
      </c>
      <c r="B13" s="111" t="s">
        <v>64</v>
      </c>
      <c r="C13" s="112">
        <f>+Hoja1!C62</f>
        <v>22800000</v>
      </c>
      <c r="D13" s="113">
        <f>+C13/C23</f>
        <v>5.7896858524074495E-2</v>
      </c>
    </row>
    <row r="14" spans="1:4" ht="9" customHeight="1" x14ac:dyDescent="0.2">
      <c r="A14" s="110" t="s">
        <v>69</v>
      </c>
      <c r="B14" s="111" t="s">
        <v>265</v>
      </c>
      <c r="C14" s="112">
        <f>+Hoja1!C63</f>
        <v>350000</v>
      </c>
      <c r="D14" s="113">
        <f>+C14/C23</f>
        <v>8.8876756506254704E-4</v>
      </c>
    </row>
    <row r="15" spans="1:4" ht="9" customHeight="1" x14ac:dyDescent="0.2">
      <c r="A15" s="110" t="s">
        <v>73</v>
      </c>
      <c r="B15" s="111" t="s">
        <v>229</v>
      </c>
      <c r="C15" s="112">
        <f>+Hoja1!C64</f>
        <v>22450000</v>
      </c>
      <c r="D15" s="113">
        <f>+C15/C23</f>
        <v>5.7008090959011944E-2</v>
      </c>
    </row>
    <row r="16" spans="1:4" ht="9" customHeight="1" x14ac:dyDescent="0.2">
      <c r="A16" s="71"/>
      <c r="B16" s="72"/>
      <c r="C16" s="112"/>
      <c r="D16" s="113"/>
    </row>
    <row r="17" spans="1:4" ht="9" customHeight="1" x14ac:dyDescent="0.2">
      <c r="A17" s="110" t="s">
        <v>79</v>
      </c>
      <c r="B17" s="111" t="s">
        <v>80</v>
      </c>
      <c r="C17" s="112">
        <f>+Hoja1!C79</f>
        <v>12500000</v>
      </c>
      <c r="D17" s="113">
        <f>+C17/C23</f>
        <v>3.1741698752233823E-2</v>
      </c>
    </row>
    <row r="18" spans="1:4" ht="9" customHeight="1" x14ac:dyDescent="0.2">
      <c r="A18" s="110" t="s">
        <v>82</v>
      </c>
      <c r="B18" s="111" t="s">
        <v>87</v>
      </c>
      <c r="C18" s="112">
        <f>+Hoja1!C80</f>
        <v>6000000</v>
      </c>
      <c r="D18" s="113">
        <f>+C18/C23</f>
        <v>1.5236015401072235E-2</v>
      </c>
    </row>
    <row r="19" spans="1:4" ht="9" customHeight="1" x14ac:dyDescent="0.2">
      <c r="A19" s="110" t="s">
        <v>86</v>
      </c>
      <c r="B19" s="111" t="s">
        <v>160</v>
      </c>
      <c r="C19" s="112">
        <f>+Hoja1!C81</f>
        <v>3500000</v>
      </c>
      <c r="D19" s="113">
        <f>+C19/C23</f>
        <v>8.8876756506254696E-3</v>
      </c>
    </row>
    <row r="20" spans="1:4" ht="9" customHeight="1" x14ac:dyDescent="0.2">
      <c r="A20" s="110" t="s">
        <v>91</v>
      </c>
      <c r="B20" s="210" t="s">
        <v>363</v>
      </c>
      <c r="C20" s="112">
        <f>+Hoja1!C82</f>
        <v>3000000</v>
      </c>
      <c r="D20" s="113">
        <f>+C20/C23</f>
        <v>7.6180077005361174E-3</v>
      </c>
    </row>
    <row r="21" spans="1:4" ht="9" customHeight="1" x14ac:dyDescent="0.2">
      <c r="A21" s="110"/>
      <c r="B21" s="111"/>
      <c r="C21" s="112"/>
      <c r="D21" s="113"/>
    </row>
    <row r="22" spans="1:4" ht="9" customHeight="1" x14ac:dyDescent="0.2">
      <c r="A22" s="71"/>
      <c r="B22" s="72"/>
      <c r="C22" s="96"/>
      <c r="D22" s="114"/>
    </row>
    <row r="23" spans="1:4" ht="9" customHeight="1" x14ac:dyDescent="0.2">
      <c r="A23" s="72"/>
      <c r="B23" s="115" t="s">
        <v>101</v>
      </c>
      <c r="C23" s="116">
        <f>+C7+C10+C13+C17</f>
        <v>393803750</v>
      </c>
      <c r="D23" s="117">
        <v>1</v>
      </c>
    </row>
  </sheetData>
  <mergeCells count="2">
    <mergeCell ref="A2:C2"/>
    <mergeCell ref="A1:C1"/>
  </mergeCells>
  <phoneticPr fontId="0" type="noConversion"/>
  <pageMargins left="1.5354330708661419" right="1.5354330708661419" top="0.98425196850393704" bottom="0.39370078740157483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zoomScale="106" zoomScaleNormal="106" workbookViewId="0">
      <selection activeCell="F32" sqref="F32"/>
    </sheetView>
  </sheetViews>
  <sheetFormatPr baseColWidth="10" defaultRowHeight="9" customHeight="1" x14ac:dyDescent="0.2"/>
  <cols>
    <col min="1" max="1" width="4" customWidth="1"/>
    <col min="2" max="2" width="4.5703125" customWidth="1"/>
    <col min="3" max="3" width="4.140625" customWidth="1"/>
    <col min="4" max="4" width="26.85546875" style="1" customWidth="1"/>
    <col min="5" max="5" width="10.85546875" style="1" customWidth="1"/>
    <col min="6" max="6" width="11.42578125" style="1" customWidth="1"/>
    <col min="9" max="9" width="12.28515625" bestFit="1" customWidth="1"/>
    <col min="11" max="11" width="12.28515625" bestFit="1" customWidth="1"/>
    <col min="12" max="12" width="13.28515625" bestFit="1" customWidth="1"/>
  </cols>
  <sheetData>
    <row r="1" spans="1:12" ht="9" customHeight="1" x14ac:dyDescent="0.2">
      <c r="A1" s="118"/>
      <c r="B1" s="119"/>
      <c r="C1" s="119"/>
      <c r="D1" s="120" t="s">
        <v>2</v>
      </c>
      <c r="E1" s="121"/>
      <c r="F1" s="211" t="s">
        <v>358</v>
      </c>
      <c r="G1" s="5"/>
    </row>
    <row r="2" spans="1:12" ht="9" customHeight="1" x14ac:dyDescent="0.2">
      <c r="A2" s="122"/>
      <c r="B2" s="123"/>
      <c r="C2" s="123"/>
      <c r="D2" s="124" t="s">
        <v>214</v>
      </c>
      <c r="E2" s="125"/>
      <c r="F2" s="126" t="s">
        <v>237</v>
      </c>
      <c r="G2" s="5"/>
    </row>
    <row r="3" spans="1:12" ht="9" customHeight="1" x14ac:dyDescent="0.2">
      <c r="A3" s="122"/>
      <c r="B3" s="123"/>
      <c r="C3" s="123"/>
      <c r="D3" s="124"/>
      <c r="E3" s="125"/>
      <c r="F3" s="127"/>
      <c r="G3" s="5"/>
    </row>
    <row r="4" spans="1:12" ht="9" customHeight="1" x14ac:dyDescent="0.2">
      <c r="A4" s="310" t="s">
        <v>3</v>
      </c>
      <c r="B4" s="311"/>
      <c r="C4" s="312"/>
      <c r="D4" s="123"/>
      <c r="E4" s="128" t="s">
        <v>4</v>
      </c>
      <c r="F4" s="129" t="s">
        <v>4</v>
      </c>
      <c r="G4" s="5"/>
      <c r="I4" s="313"/>
      <c r="J4" s="313"/>
    </row>
    <row r="5" spans="1:12" ht="9" customHeight="1" x14ac:dyDescent="0.2">
      <c r="A5" s="130" t="s">
        <v>12</v>
      </c>
      <c r="B5" s="131" t="s">
        <v>13</v>
      </c>
      <c r="C5" s="131" t="s">
        <v>14</v>
      </c>
      <c r="D5" s="132" t="s">
        <v>220</v>
      </c>
      <c r="E5" s="132" t="s">
        <v>15</v>
      </c>
      <c r="F5" s="133" t="s">
        <v>16</v>
      </c>
      <c r="G5" s="5"/>
    </row>
    <row r="6" spans="1:12" ht="9" customHeight="1" thickBot="1" x14ac:dyDescent="0.25">
      <c r="A6" s="134"/>
      <c r="B6" s="135"/>
      <c r="C6" s="135"/>
      <c r="D6" s="135"/>
      <c r="E6" s="135"/>
      <c r="F6" s="136"/>
      <c r="G6" s="5"/>
      <c r="H6" s="5"/>
      <c r="I6" s="5"/>
      <c r="J6" s="5"/>
      <c r="K6" s="5"/>
      <c r="L6" s="5"/>
    </row>
    <row r="7" spans="1:12" ht="9" customHeight="1" x14ac:dyDescent="0.2">
      <c r="A7" s="137">
        <v>1</v>
      </c>
      <c r="B7" s="138"/>
      <c r="C7" s="138"/>
      <c r="D7" s="210" t="s">
        <v>328</v>
      </c>
      <c r="E7" s="112">
        <f>+E8+E38+E59</f>
        <v>393803750</v>
      </c>
      <c r="F7" s="139">
        <f>+E7</f>
        <v>393803750</v>
      </c>
      <c r="G7" s="5"/>
      <c r="H7" s="5"/>
      <c r="I7" s="5"/>
      <c r="J7" s="5"/>
      <c r="K7" s="5"/>
      <c r="L7" s="5"/>
    </row>
    <row r="8" spans="1:12" ht="9" customHeight="1" x14ac:dyDescent="0.2">
      <c r="A8" s="137">
        <v>1</v>
      </c>
      <c r="B8" s="138"/>
      <c r="C8" s="138"/>
      <c r="D8" s="111" t="s">
        <v>29</v>
      </c>
      <c r="E8" s="112">
        <f>+E29+E33+E9</f>
        <v>368695000</v>
      </c>
      <c r="F8" s="139"/>
      <c r="G8" s="5"/>
      <c r="H8" s="5"/>
      <c r="I8" s="5"/>
      <c r="J8" s="5"/>
      <c r="K8" s="5"/>
      <c r="L8" s="5"/>
    </row>
    <row r="9" spans="1:12" ht="9" customHeight="1" x14ac:dyDescent="0.2">
      <c r="A9" s="137"/>
      <c r="B9" s="138">
        <v>1</v>
      </c>
      <c r="C9" s="138"/>
      <c r="D9" s="111" t="s">
        <v>36</v>
      </c>
      <c r="E9" s="112">
        <f>+E10+E25</f>
        <v>340695000</v>
      </c>
      <c r="F9" s="139"/>
      <c r="G9" s="5"/>
      <c r="H9" s="5"/>
      <c r="I9" s="5"/>
      <c r="J9" s="5"/>
      <c r="K9" s="5"/>
      <c r="L9" s="5"/>
    </row>
    <row r="10" spans="1:12" ht="9" customHeight="1" x14ac:dyDescent="0.2">
      <c r="A10" s="137"/>
      <c r="B10" s="138"/>
      <c r="C10" s="138">
        <v>1</v>
      </c>
      <c r="D10" s="111" t="s">
        <v>42</v>
      </c>
      <c r="E10" s="112">
        <f>+E11+E16+E21+E22+E23</f>
        <v>250695000</v>
      </c>
      <c r="F10" s="139"/>
      <c r="G10" s="5"/>
      <c r="H10" s="5"/>
      <c r="I10" s="5"/>
      <c r="J10" s="5"/>
      <c r="K10" s="5"/>
      <c r="L10" s="5"/>
    </row>
    <row r="11" spans="1:12" ht="9" customHeight="1" x14ac:dyDescent="0.2">
      <c r="A11" s="137"/>
      <c r="B11" s="138"/>
      <c r="C11" s="138"/>
      <c r="D11" s="111" t="s">
        <v>49</v>
      </c>
      <c r="E11" s="112">
        <f>+F12+F13+F14+F15</f>
        <v>171000000</v>
      </c>
      <c r="F11" s="139"/>
      <c r="G11" s="5"/>
      <c r="H11" s="5"/>
      <c r="I11" s="5"/>
      <c r="J11" s="5"/>
      <c r="K11" s="5"/>
      <c r="L11" s="5"/>
    </row>
    <row r="12" spans="1:12" ht="9" customHeight="1" x14ac:dyDescent="0.2">
      <c r="A12" s="137"/>
      <c r="B12" s="138"/>
      <c r="C12" s="138"/>
      <c r="D12" s="111" t="s">
        <v>54</v>
      </c>
      <c r="E12" s="112"/>
      <c r="F12" s="139">
        <v>120900000</v>
      </c>
      <c r="G12" s="5"/>
      <c r="H12" s="5"/>
      <c r="I12" s="5"/>
      <c r="J12" s="5"/>
      <c r="K12" s="5"/>
      <c r="L12" s="5"/>
    </row>
    <row r="13" spans="1:12" ht="9" customHeight="1" x14ac:dyDescent="0.2">
      <c r="A13" s="137"/>
      <c r="B13" s="138"/>
      <c r="C13" s="138"/>
      <c r="D13" s="111" t="s">
        <v>60</v>
      </c>
      <c r="E13" s="112"/>
      <c r="F13" s="139">
        <v>12450000</v>
      </c>
      <c r="G13" s="5"/>
      <c r="H13" s="5"/>
      <c r="I13" s="5"/>
      <c r="J13" s="5"/>
      <c r="K13" s="5"/>
      <c r="L13" s="5"/>
    </row>
    <row r="14" spans="1:12" ht="9" customHeight="1" x14ac:dyDescent="0.2">
      <c r="A14" s="137"/>
      <c r="B14" s="138"/>
      <c r="C14" s="138"/>
      <c r="D14" s="111" t="s">
        <v>62</v>
      </c>
      <c r="E14" s="112"/>
      <c r="F14" s="139">
        <v>11600000</v>
      </c>
      <c r="G14" s="5"/>
      <c r="H14" s="5"/>
      <c r="I14" s="5"/>
      <c r="J14" s="5"/>
      <c r="K14" s="5"/>
      <c r="L14" s="5"/>
    </row>
    <row r="15" spans="1:12" ht="9" customHeight="1" x14ac:dyDescent="0.2">
      <c r="A15" s="137"/>
      <c r="B15" s="138"/>
      <c r="C15" s="138"/>
      <c r="D15" s="111" t="s">
        <v>65</v>
      </c>
      <c r="E15" s="112"/>
      <c r="F15" s="139">
        <v>26050000</v>
      </c>
      <c r="G15" s="5"/>
      <c r="H15" s="5"/>
      <c r="I15" s="5"/>
      <c r="J15" s="5"/>
      <c r="K15" s="5"/>
      <c r="L15" s="5"/>
    </row>
    <row r="16" spans="1:12" ht="9" customHeight="1" x14ac:dyDescent="0.2">
      <c r="A16" s="137"/>
      <c r="B16" s="138"/>
      <c r="C16" s="138"/>
      <c r="D16" s="111" t="s">
        <v>70</v>
      </c>
      <c r="E16" s="112">
        <f>+F17+F18+F19+F20</f>
        <v>57475000</v>
      </c>
      <c r="F16" s="139"/>
      <c r="G16" s="5"/>
      <c r="H16" s="5"/>
      <c r="I16" s="5"/>
      <c r="J16" s="5"/>
      <c r="K16" s="5"/>
      <c r="L16" s="5"/>
    </row>
    <row r="17" spans="1:12" ht="9" customHeight="1" x14ac:dyDescent="0.2">
      <c r="A17" s="137"/>
      <c r="B17" s="138"/>
      <c r="C17" s="138"/>
      <c r="D17" s="111" t="s">
        <v>54</v>
      </c>
      <c r="E17" s="112"/>
      <c r="F17" s="139">
        <v>45890000</v>
      </c>
      <c r="G17" s="5"/>
      <c r="H17" s="5"/>
      <c r="I17" s="5"/>
      <c r="J17" s="5"/>
      <c r="K17" s="5"/>
      <c r="L17" s="5"/>
    </row>
    <row r="18" spans="1:12" ht="9" customHeight="1" x14ac:dyDescent="0.2">
      <c r="A18" s="137"/>
      <c r="B18" s="138"/>
      <c r="C18" s="138"/>
      <c r="D18" s="111" t="s">
        <v>60</v>
      </c>
      <c r="E18" s="112"/>
      <c r="F18" s="139">
        <v>4825000</v>
      </c>
      <c r="G18" s="5"/>
      <c r="H18" s="5"/>
      <c r="I18" s="5"/>
      <c r="J18" s="5"/>
      <c r="K18" s="5"/>
      <c r="L18" s="5"/>
    </row>
    <row r="19" spans="1:12" ht="9" customHeight="1" x14ac:dyDescent="0.2">
      <c r="A19" s="137"/>
      <c r="B19" s="138"/>
      <c r="C19" s="138"/>
      <c r="D19" s="111" t="s">
        <v>267</v>
      </c>
      <c r="E19" s="112"/>
      <c r="F19" s="139">
        <v>0</v>
      </c>
      <c r="G19" s="5"/>
      <c r="H19" s="5"/>
      <c r="I19" s="5"/>
      <c r="J19" s="5"/>
      <c r="K19" s="5"/>
      <c r="L19" s="5"/>
    </row>
    <row r="20" spans="1:12" ht="9" customHeight="1" x14ac:dyDescent="0.2">
      <c r="A20" s="137"/>
      <c r="B20" s="138"/>
      <c r="C20" s="138"/>
      <c r="D20" s="111" t="s">
        <v>65</v>
      </c>
      <c r="E20" s="112"/>
      <c r="F20" s="139">
        <v>6760000</v>
      </c>
      <c r="G20" s="5"/>
      <c r="H20" s="5"/>
      <c r="I20" s="5"/>
      <c r="J20" s="5"/>
      <c r="K20" s="5"/>
      <c r="L20" s="5"/>
    </row>
    <row r="21" spans="1:12" ht="9" customHeight="1" x14ac:dyDescent="0.2">
      <c r="A21" s="137"/>
      <c r="B21" s="138"/>
      <c r="C21" s="138"/>
      <c r="D21" s="111" t="s">
        <v>97</v>
      </c>
      <c r="E21" s="112">
        <f>+F21</f>
        <v>10600000</v>
      </c>
      <c r="F21" s="139">
        <v>10600000</v>
      </c>
      <c r="G21" s="5"/>
      <c r="H21" s="5"/>
      <c r="I21" s="5"/>
      <c r="J21" s="5"/>
      <c r="K21" s="5"/>
      <c r="L21" s="5"/>
    </row>
    <row r="22" spans="1:12" ht="9" customHeight="1" x14ac:dyDescent="0.2">
      <c r="A22" s="137"/>
      <c r="B22" s="138"/>
      <c r="C22" s="138"/>
      <c r="D22" s="111" t="s">
        <v>102</v>
      </c>
      <c r="E22" s="112">
        <f>+F22</f>
        <v>11600000</v>
      </c>
      <c r="F22" s="139">
        <v>11600000</v>
      </c>
      <c r="G22" s="5"/>
      <c r="H22" s="5"/>
      <c r="I22" s="5"/>
      <c r="J22" s="5"/>
      <c r="K22" s="5"/>
      <c r="L22" s="5"/>
    </row>
    <row r="23" spans="1:12" ht="9" customHeight="1" x14ac:dyDescent="0.2">
      <c r="A23" s="137"/>
      <c r="B23" s="138"/>
      <c r="C23" s="138"/>
      <c r="D23" s="111" t="s">
        <v>105</v>
      </c>
      <c r="E23" s="112">
        <f>+F23</f>
        <v>20000</v>
      </c>
      <c r="F23" s="139">
        <v>20000</v>
      </c>
      <c r="G23" s="5"/>
      <c r="H23" s="5"/>
      <c r="I23" s="5"/>
      <c r="J23" s="5"/>
      <c r="K23" s="5"/>
      <c r="L23" s="5"/>
    </row>
    <row r="24" spans="1:12" ht="9" customHeight="1" x14ac:dyDescent="0.2">
      <c r="A24" s="137"/>
      <c r="B24" s="138"/>
      <c r="C24" s="138"/>
      <c r="D24" s="111"/>
      <c r="E24" s="112"/>
      <c r="F24" s="139"/>
      <c r="G24" s="5"/>
      <c r="H24" s="5"/>
      <c r="I24" s="5"/>
      <c r="J24" s="5"/>
      <c r="K24" s="5"/>
      <c r="L24" s="5"/>
    </row>
    <row r="25" spans="1:12" ht="9" customHeight="1" x14ac:dyDescent="0.2">
      <c r="A25" s="137"/>
      <c r="B25" s="138"/>
      <c r="C25" s="138">
        <v>2</v>
      </c>
      <c r="D25" s="111" t="s">
        <v>109</v>
      </c>
      <c r="E25" s="112">
        <f>+F27+F26</f>
        <v>90000000</v>
      </c>
      <c r="F25" s="139"/>
      <c r="G25" s="5"/>
      <c r="H25" s="5"/>
      <c r="I25" s="5"/>
      <c r="J25" s="5"/>
      <c r="K25" s="5"/>
      <c r="L25" s="5"/>
    </row>
    <row r="26" spans="1:12" ht="9" customHeight="1" x14ac:dyDescent="0.2">
      <c r="A26" s="137"/>
      <c r="B26" s="138"/>
      <c r="C26" s="138"/>
      <c r="D26" s="111" t="s">
        <v>112</v>
      </c>
      <c r="E26" s="112"/>
      <c r="F26" s="139">
        <v>35000000</v>
      </c>
      <c r="G26" s="5"/>
      <c r="H26" s="5"/>
      <c r="I26" s="5"/>
      <c r="J26" s="5"/>
      <c r="K26" s="5"/>
      <c r="L26" s="5"/>
    </row>
    <row r="27" spans="1:12" ht="9" customHeight="1" x14ac:dyDescent="0.2">
      <c r="A27" s="137"/>
      <c r="B27" s="138"/>
      <c r="C27" s="138"/>
      <c r="D27" s="111" t="s">
        <v>113</v>
      </c>
      <c r="E27" s="112"/>
      <c r="F27" s="139">
        <v>55000000</v>
      </c>
      <c r="G27" s="5"/>
      <c r="H27" s="5"/>
      <c r="I27" s="5"/>
      <c r="J27" s="5"/>
      <c r="K27" s="5"/>
      <c r="L27" s="5"/>
    </row>
    <row r="28" spans="1:12" ht="9" customHeight="1" x14ac:dyDescent="0.2">
      <c r="A28" s="137"/>
      <c r="B28" s="138"/>
      <c r="C28" s="138"/>
      <c r="D28" s="72"/>
      <c r="E28" s="112"/>
      <c r="F28" s="139"/>
      <c r="G28" s="5"/>
      <c r="H28" s="5"/>
      <c r="I28" s="5"/>
      <c r="J28" s="5"/>
      <c r="K28" s="5"/>
      <c r="L28" s="5"/>
    </row>
    <row r="29" spans="1:12" ht="9" customHeight="1" x14ac:dyDescent="0.2">
      <c r="A29" s="137"/>
      <c r="B29" s="138">
        <v>2</v>
      </c>
      <c r="C29" s="138"/>
      <c r="D29" s="111" t="s">
        <v>116</v>
      </c>
      <c r="E29" s="112">
        <f>+E30</f>
        <v>3000000</v>
      </c>
      <c r="F29" s="139"/>
      <c r="G29" s="5"/>
      <c r="H29" s="5"/>
      <c r="I29" s="5"/>
      <c r="J29" s="5"/>
      <c r="K29" s="5"/>
      <c r="L29" s="5"/>
    </row>
    <row r="30" spans="1:12" ht="9" customHeight="1" x14ac:dyDescent="0.2">
      <c r="A30" s="137"/>
      <c r="B30" s="138"/>
      <c r="C30" s="138">
        <v>3</v>
      </c>
      <c r="D30" s="111" t="s">
        <v>119</v>
      </c>
      <c r="E30" s="112">
        <f>+F31</f>
        <v>3000000</v>
      </c>
      <c r="F30" s="139"/>
      <c r="G30" s="5"/>
      <c r="H30" s="5"/>
      <c r="I30" s="5"/>
      <c r="J30" s="5"/>
      <c r="K30" s="5"/>
      <c r="L30" s="5"/>
    </row>
    <row r="31" spans="1:12" ht="9" customHeight="1" x14ac:dyDescent="0.2">
      <c r="A31" s="137"/>
      <c r="B31" s="138"/>
      <c r="C31" s="138"/>
      <c r="D31" s="111" t="s">
        <v>121</v>
      </c>
      <c r="E31" s="112"/>
      <c r="F31" s="139">
        <v>3000000</v>
      </c>
      <c r="G31" s="5"/>
      <c r="H31" s="5"/>
      <c r="I31" s="5"/>
      <c r="J31" s="5"/>
      <c r="K31" s="5"/>
      <c r="L31" s="5"/>
    </row>
    <row r="32" spans="1:12" ht="9" customHeight="1" x14ac:dyDescent="0.2">
      <c r="A32" s="137"/>
      <c r="B32" s="138"/>
      <c r="C32" s="138"/>
      <c r="D32" s="72"/>
      <c r="E32" s="112"/>
      <c r="F32" s="139"/>
      <c r="G32" s="5"/>
      <c r="H32" s="5"/>
      <c r="I32" s="5"/>
      <c r="J32" s="5"/>
      <c r="K32" s="5"/>
      <c r="L32" s="5"/>
    </row>
    <row r="33" spans="1:12" ht="9" customHeight="1" x14ac:dyDescent="0.2">
      <c r="A33" s="137"/>
      <c r="B33" s="138">
        <v>3</v>
      </c>
      <c r="C33" s="138"/>
      <c r="D33" s="111" t="s">
        <v>122</v>
      </c>
      <c r="E33" s="112">
        <f>+F34+F35</f>
        <v>25000000</v>
      </c>
      <c r="F33" s="139"/>
      <c r="G33" s="5"/>
      <c r="H33" s="5"/>
      <c r="I33" s="5"/>
      <c r="J33" s="5"/>
      <c r="K33" s="5"/>
      <c r="L33" s="5"/>
    </row>
    <row r="34" spans="1:12" ht="9" customHeight="1" x14ac:dyDescent="0.2">
      <c r="A34" s="137"/>
      <c r="B34" s="138"/>
      <c r="C34" s="138">
        <v>4</v>
      </c>
      <c r="D34" s="111" t="s">
        <v>124</v>
      </c>
      <c r="E34" s="112"/>
      <c r="F34" s="139">
        <v>25000000</v>
      </c>
      <c r="G34" s="5"/>
      <c r="H34" s="5"/>
      <c r="I34" s="5"/>
      <c r="J34" s="5"/>
      <c r="K34" s="5"/>
      <c r="L34" s="5"/>
    </row>
    <row r="35" spans="1:12" ht="9" customHeight="1" x14ac:dyDescent="0.2">
      <c r="A35" s="137"/>
      <c r="B35" s="138"/>
      <c r="C35" s="138">
        <v>5</v>
      </c>
      <c r="D35" s="111" t="s">
        <v>131</v>
      </c>
      <c r="E35" s="112"/>
      <c r="F35" s="139">
        <v>0</v>
      </c>
      <c r="G35" s="5"/>
      <c r="H35" s="5"/>
      <c r="I35" s="5"/>
      <c r="J35" s="5"/>
      <c r="K35" s="5"/>
      <c r="L35" s="5"/>
    </row>
    <row r="36" spans="1:12" ht="9" customHeight="1" x14ac:dyDescent="0.2">
      <c r="A36" s="137"/>
      <c r="B36" s="138"/>
      <c r="C36" s="138"/>
      <c r="D36" s="72"/>
      <c r="E36" s="112"/>
      <c r="F36" s="139"/>
      <c r="G36" s="5"/>
      <c r="H36" s="5"/>
      <c r="I36" s="5"/>
      <c r="J36" s="5"/>
      <c r="K36" s="5"/>
      <c r="L36" s="5"/>
    </row>
    <row r="37" spans="1:12" ht="9" customHeight="1" x14ac:dyDescent="0.2">
      <c r="A37" s="137"/>
      <c r="B37" s="138"/>
      <c r="C37" s="138"/>
      <c r="D37" s="72"/>
      <c r="E37" s="112"/>
      <c r="F37" s="139"/>
      <c r="G37" s="5"/>
      <c r="H37" s="5"/>
      <c r="I37" s="5"/>
      <c r="J37" s="5"/>
      <c r="K37" s="5"/>
      <c r="L37" s="5"/>
    </row>
    <row r="38" spans="1:12" ht="9" customHeight="1" x14ac:dyDescent="0.2">
      <c r="A38" s="137">
        <v>2</v>
      </c>
      <c r="B38" s="138"/>
      <c r="C38" s="138"/>
      <c r="D38" s="111" t="s">
        <v>135</v>
      </c>
      <c r="E38" s="112">
        <f>+E39</f>
        <v>23108750</v>
      </c>
      <c r="F38" s="139"/>
      <c r="G38" s="5"/>
      <c r="H38" s="5"/>
      <c r="I38" s="5"/>
      <c r="J38" s="5"/>
      <c r="K38" s="5"/>
      <c r="L38" s="5"/>
    </row>
    <row r="39" spans="1:12" ht="9" customHeight="1" x14ac:dyDescent="0.2">
      <c r="A39" s="137"/>
      <c r="B39" s="138">
        <v>5</v>
      </c>
      <c r="C39" s="138"/>
      <c r="D39" s="111" t="s">
        <v>137</v>
      </c>
      <c r="E39" s="112">
        <f>+E44+E40</f>
        <v>23108750</v>
      </c>
      <c r="F39" s="139"/>
      <c r="G39" s="5"/>
      <c r="H39" s="5"/>
      <c r="I39" s="5"/>
      <c r="J39" s="5"/>
      <c r="K39" s="5"/>
      <c r="L39" s="5"/>
    </row>
    <row r="40" spans="1:12" ht="9" customHeight="1" x14ac:dyDescent="0.2">
      <c r="A40" s="137"/>
      <c r="B40" s="138"/>
      <c r="C40" s="138">
        <v>7</v>
      </c>
      <c r="D40" s="111" t="s">
        <v>140</v>
      </c>
      <c r="E40" s="112">
        <f>+F41+F42</f>
        <v>2000000</v>
      </c>
      <c r="F40" s="139"/>
      <c r="G40" s="5"/>
      <c r="H40" s="5"/>
      <c r="I40" s="5"/>
      <c r="J40" s="5"/>
      <c r="K40" s="5"/>
      <c r="L40" s="5"/>
    </row>
    <row r="41" spans="1:12" ht="9" customHeight="1" x14ac:dyDescent="0.2">
      <c r="A41" s="137"/>
      <c r="B41" s="138"/>
      <c r="C41" s="138"/>
      <c r="D41" s="111" t="s">
        <v>268</v>
      </c>
      <c r="E41" s="112"/>
      <c r="F41" s="139">
        <v>2000000</v>
      </c>
      <c r="G41" s="5"/>
      <c r="H41" s="5"/>
      <c r="I41" s="5"/>
      <c r="J41" s="5"/>
      <c r="K41" s="5"/>
      <c r="L41" s="5"/>
    </row>
    <row r="42" spans="1:12" ht="9" customHeight="1" x14ac:dyDescent="0.2">
      <c r="A42" s="137"/>
      <c r="B42" s="138"/>
      <c r="C42" s="138"/>
      <c r="D42" s="210" t="s">
        <v>352</v>
      </c>
      <c r="E42" s="112"/>
      <c r="F42" s="139">
        <v>0</v>
      </c>
      <c r="G42" s="5"/>
      <c r="H42" s="5"/>
      <c r="I42" s="5"/>
      <c r="J42" s="5"/>
      <c r="K42" s="5"/>
      <c r="L42" s="5"/>
    </row>
    <row r="43" spans="1:12" ht="9" customHeight="1" x14ac:dyDescent="0.2">
      <c r="A43" s="137"/>
      <c r="B43" s="138"/>
      <c r="C43" s="138"/>
      <c r="D43" s="111"/>
      <c r="E43" s="112"/>
      <c r="F43" s="139"/>
      <c r="G43" s="5"/>
      <c r="H43" s="5"/>
      <c r="I43" s="5"/>
      <c r="J43" s="5"/>
      <c r="K43" s="5"/>
      <c r="L43" s="5"/>
    </row>
    <row r="44" spans="1:12" ht="9" customHeight="1" x14ac:dyDescent="0.2">
      <c r="A44" s="137"/>
      <c r="B44" s="138"/>
      <c r="C44" s="138">
        <v>8</v>
      </c>
      <c r="D44" s="111" t="s">
        <v>144</v>
      </c>
      <c r="E44" s="112">
        <f>+F45+F46+F47</f>
        <v>21108750</v>
      </c>
      <c r="F44" s="139"/>
      <c r="G44" s="5"/>
      <c r="H44" s="5"/>
      <c r="I44" s="5"/>
      <c r="J44" s="5"/>
      <c r="K44" s="5"/>
      <c r="L44" s="5"/>
    </row>
    <row r="45" spans="1:12" ht="9" customHeight="1" x14ac:dyDescent="0.2">
      <c r="A45" s="137"/>
      <c r="B45" s="138"/>
      <c r="C45" s="138"/>
      <c r="D45" s="111" t="s">
        <v>146</v>
      </c>
      <c r="E45" s="112"/>
      <c r="F45" s="139">
        <f>22808750-1700000</f>
        <v>21108750</v>
      </c>
      <c r="G45" s="5"/>
      <c r="H45" s="5"/>
      <c r="I45" s="5"/>
      <c r="J45" s="5"/>
      <c r="K45" s="5"/>
      <c r="L45" s="5"/>
    </row>
    <row r="46" spans="1:12" ht="9" customHeight="1" x14ac:dyDescent="0.2">
      <c r="A46" s="137"/>
      <c r="B46" s="138"/>
      <c r="C46" s="138"/>
      <c r="D46" s="210" t="s">
        <v>318</v>
      </c>
      <c r="E46" s="112"/>
      <c r="F46" s="139">
        <v>0</v>
      </c>
      <c r="G46" s="5"/>
      <c r="H46" s="5"/>
      <c r="I46" s="5"/>
      <c r="J46" s="5"/>
      <c r="K46" s="5"/>
      <c r="L46" s="5"/>
    </row>
    <row r="47" spans="1:12" ht="9" customHeight="1" x14ac:dyDescent="0.2">
      <c r="A47" s="137"/>
      <c r="B47" s="138"/>
      <c r="C47" s="138"/>
      <c r="D47" s="210" t="s">
        <v>345</v>
      </c>
      <c r="E47" s="112"/>
      <c r="F47" s="139">
        <v>0</v>
      </c>
      <c r="G47" s="5"/>
      <c r="H47" s="5"/>
      <c r="I47" s="5"/>
      <c r="J47" s="5"/>
      <c r="K47" s="5"/>
      <c r="L47" s="5"/>
    </row>
    <row r="48" spans="1:12" ht="9" customHeight="1" x14ac:dyDescent="0.2">
      <c r="A48" s="137"/>
      <c r="B48" s="138"/>
      <c r="C48" s="138"/>
      <c r="D48" s="72"/>
      <c r="E48" s="112"/>
      <c r="F48" s="139"/>
      <c r="G48" s="5"/>
      <c r="H48" s="5"/>
      <c r="I48" s="5"/>
      <c r="J48" s="5"/>
      <c r="K48" s="5"/>
      <c r="L48" s="5"/>
    </row>
    <row r="49" spans="1:12" ht="9" customHeight="1" x14ac:dyDescent="0.2">
      <c r="A49" s="137"/>
      <c r="B49" s="138">
        <v>6</v>
      </c>
      <c r="C49" s="138"/>
      <c r="D49" s="111" t="s">
        <v>95</v>
      </c>
      <c r="E49" s="112"/>
      <c r="F49" s="139"/>
      <c r="G49" s="5"/>
      <c r="H49" s="5"/>
      <c r="I49" s="5"/>
      <c r="J49" s="5"/>
      <c r="K49" s="5"/>
      <c r="L49" s="5"/>
    </row>
    <row r="50" spans="1:12" ht="9" customHeight="1" x14ac:dyDescent="0.2">
      <c r="A50" s="137"/>
      <c r="B50" s="138"/>
      <c r="C50" s="138">
        <v>9</v>
      </c>
      <c r="D50" s="111" t="s">
        <v>95</v>
      </c>
      <c r="E50" s="112"/>
      <c r="F50" s="139"/>
      <c r="G50" s="5"/>
      <c r="H50" s="5"/>
      <c r="I50" s="5"/>
      <c r="J50" s="5"/>
      <c r="K50" s="5"/>
      <c r="L50" s="5"/>
    </row>
    <row r="51" spans="1:12" ht="9" customHeight="1" x14ac:dyDescent="0.2">
      <c r="A51" s="137"/>
      <c r="B51" s="138"/>
      <c r="C51" s="138"/>
      <c r="D51" s="111" t="s">
        <v>95</v>
      </c>
      <c r="E51" s="112"/>
      <c r="F51" s="139"/>
      <c r="I51" s="5"/>
      <c r="J51" s="5"/>
    </row>
    <row r="52" spans="1:12" ht="9" customHeight="1" x14ac:dyDescent="0.2">
      <c r="A52" s="137"/>
      <c r="B52" s="138"/>
      <c r="C52" s="138"/>
      <c r="D52" s="72"/>
      <c r="E52" s="112"/>
      <c r="F52" s="139"/>
      <c r="I52" s="5"/>
      <c r="J52" s="5"/>
    </row>
    <row r="53" spans="1:12" ht="9" customHeight="1" x14ac:dyDescent="0.2">
      <c r="A53" s="137"/>
      <c r="B53" s="138">
        <v>7</v>
      </c>
      <c r="C53" s="138"/>
      <c r="D53" s="111" t="s">
        <v>149</v>
      </c>
      <c r="E53" s="112"/>
      <c r="F53" s="139"/>
      <c r="I53" s="5"/>
      <c r="J53" s="5"/>
    </row>
    <row r="54" spans="1:12" ht="9" customHeight="1" x14ac:dyDescent="0.2">
      <c r="A54" s="137"/>
      <c r="B54" s="138"/>
      <c r="C54" s="138">
        <v>10</v>
      </c>
      <c r="D54" s="111" t="s">
        <v>150</v>
      </c>
      <c r="E54" s="112"/>
      <c r="F54" s="139"/>
      <c r="I54" s="5"/>
      <c r="J54" s="5"/>
    </row>
    <row r="55" spans="1:12" ht="9" customHeight="1" x14ac:dyDescent="0.2">
      <c r="A55" s="137"/>
      <c r="B55" s="138"/>
      <c r="C55" s="138"/>
      <c r="D55" s="111" t="s">
        <v>151</v>
      </c>
      <c r="E55" s="112"/>
      <c r="F55" s="139"/>
      <c r="I55" s="5"/>
      <c r="J55" s="5"/>
    </row>
    <row r="56" spans="1:12" ht="9" customHeight="1" x14ac:dyDescent="0.2">
      <c r="A56" s="137"/>
      <c r="B56" s="138"/>
      <c r="C56" s="138"/>
      <c r="D56" s="111" t="s">
        <v>153</v>
      </c>
      <c r="E56" s="112"/>
      <c r="F56" s="139"/>
      <c r="I56" s="5"/>
      <c r="J56" s="5"/>
    </row>
    <row r="57" spans="1:12" ht="9" customHeight="1" x14ac:dyDescent="0.2">
      <c r="A57" s="137"/>
      <c r="B57" s="138"/>
      <c r="C57" s="138"/>
      <c r="D57" s="111"/>
      <c r="E57" s="112"/>
      <c r="F57" s="139"/>
      <c r="I57" s="5"/>
      <c r="J57" s="5"/>
    </row>
    <row r="58" spans="1:12" ht="9" customHeight="1" x14ac:dyDescent="0.2">
      <c r="A58" s="137"/>
      <c r="B58" s="138"/>
      <c r="C58" s="138"/>
      <c r="D58" s="72"/>
      <c r="E58" s="112"/>
      <c r="F58" s="139"/>
      <c r="I58" s="5"/>
      <c r="J58" s="5"/>
    </row>
    <row r="59" spans="1:12" ht="9" customHeight="1" x14ac:dyDescent="0.2">
      <c r="A59" s="137"/>
      <c r="B59" s="138"/>
      <c r="C59" s="138"/>
      <c r="D59" s="111" t="s">
        <v>154</v>
      </c>
      <c r="E59" s="112">
        <f>+E60</f>
        <v>2000000</v>
      </c>
      <c r="F59" s="139"/>
      <c r="I59" s="5"/>
      <c r="J59" s="5"/>
    </row>
    <row r="60" spans="1:12" ht="9" customHeight="1" x14ac:dyDescent="0.2">
      <c r="A60" s="137">
        <v>4</v>
      </c>
      <c r="B60" s="138">
        <v>10</v>
      </c>
      <c r="C60" s="138"/>
      <c r="D60" s="111" t="s">
        <v>155</v>
      </c>
      <c r="E60" s="112">
        <f>+E61</f>
        <v>2000000</v>
      </c>
      <c r="F60" s="139"/>
      <c r="I60" s="5"/>
      <c r="J60" s="5"/>
    </row>
    <row r="61" spans="1:12" ht="9" customHeight="1" x14ac:dyDescent="0.2">
      <c r="A61" s="137"/>
      <c r="B61" s="138"/>
      <c r="C61" s="138">
        <v>14</v>
      </c>
      <c r="D61" s="111" t="s">
        <v>156</v>
      </c>
      <c r="E61" s="112">
        <f>+F62</f>
        <v>2000000</v>
      </c>
      <c r="F61" s="139"/>
      <c r="I61" s="5"/>
      <c r="J61" s="5"/>
    </row>
    <row r="62" spans="1:12" ht="9" customHeight="1" x14ac:dyDescent="0.2">
      <c r="A62" s="137"/>
      <c r="B62" s="138"/>
      <c r="C62" s="138"/>
      <c r="D62" s="210" t="s">
        <v>291</v>
      </c>
      <c r="E62" s="112"/>
      <c r="F62" s="139">
        <v>2000000</v>
      </c>
      <c r="I62" s="5"/>
      <c r="J62" s="5"/>
    </row>
    <row r="63" spans="1:12" ht="9" customHeight="1" thickBot="1" x14ac:dyDescent="0.25">
      <c r="A63" s="59"/>
      <c r="B63" s="60"/>
      <c r="C63" s="60"/>
      <c r="D63" s="61"/>
      <c r="E63" s="91"/>
      <c r="F63" s="92"/>
    </row>
    <row r="64" spans="1:12" ht="9" customHeight="1" x14ac:dyDescent="0.2">
      <c r="A64" s="13"/>
      <c r="B64" s="14"/>
      <c r="C64" s="14"/>
      <c r="D64" s="15"/>
      <c r="E64" s="16"/>
      <c r="F64" s="15"/>
    </row>
    <row r="65" spans="1:6" ht="9" customHeight="1" x14ac:dyDescent="0.2">
      <c r="A65" s="17"/>
      <c r="B65" s="17"/>
      <c r="C65" s="17"/>
      <c r="D65" s="17"/>
      <c r="E65" s="16"/>
      <c r="F65" s="17"/>
    </row>
    <row r="66" spans="1:6" ht="9" customHeight="1" x14ac:dyDescent="0.2">
      <c r="A66" s="3"/>
      <c r="B66" s="3"/>
      <c r="C66" s="3"/>
      <c r="E66" s="10"/>
    </row>
    <row r="67" spans="1:6" ht="9" customHeight="1" x14ac:dyDescent="0.2">
      <c r="A67" s="3"/>
      <c r="B67" s="3"/>
      <c r="C67" s="3"/>
      <c r="E67" s="10"/>
    </row>
    <row r="68" spans="1:6" ht="9" customHeight="1" x14ac:dyDescent="0.2">
      <c r="A68" s="3"/>
      <c r="B68" s="3"/>
      <c r="C68" s="3"/>
      <c r="E68" s="5"/>
    </row>
    <row r="69" spans="1:6" ht="9" customHeight="1" x14ac:dyDescent="0.2">
      <c r="A69" s="3"/>
      <c r="B69" s="3"/>
      <c r="C69" s="3"/>
      <c r="E69" s="2"/>
    </row>
    <row r="70" spans="1:6" ht="9" customHeight="1" x14ac:dyDescent="0.2">
      <c r="A70" s="3"/>
      <c r="B70" s="3"/>
      <c r="C70" s="3"/>
    </row>
    <row r="71" spans="1:6" ht="9" customHeight="1" x14ac:dyDescent="0.2">
      <c r="A71" s="3"/>
      <c r="B71" s="3"/>
      <c r="C71" s="3"/>
    </row>
    <row r="72" spans="1:6" ht="9" customHeight="1" x14ac:dyDescent="0.2">
      <c r="A72" s="3"/>
      <c r="B72" s="3"/>
      <c r="C72" s="3"/>
    </row>
    <row r="73" spans="1:6" ht="9" customHeight="1" x14ac:dyDescent="0.2">
      <c r="A73" s="3"/>
      <c r="B73" s="3"/>
      <c r="C73" s="3"/>
    </row>
    <row r="74" spans="1:6" ht="9" customHeight="1" x14ac:dyDescent="0.2">
      <c r="A74" s="3"/>
      <c r="B74" s="3"/>
      <c r="C74" s="3"/>
    </row>
    <row r="75" spans="1:6" ht="9" customHeight="1" x14ac:dyDescent="0.2">
      <c r="A75" s="3"/>
      <c r="B75" s="3"/>
      <c r="C75" s="3"/>
    </row>
    <row r="76" spans="1:6" ht="9" customHeight="1" x14ac:dyDescent="0.2">
      <c r="A76" s="3"/>
      <c r="B76" s="3"/>
      <c r="C76" s="3"/>
    </row>
    <row r="77" spans="1:6" ht="9" customHeight="1" x14ac:dyDescent="0.2">
      <c r="A77" s="3"/>
      <c r="B77" s="3"/>
      <c r="C77" s="3"/>
    </row>
    <row r="78" spans="1:6" ht="9" customHeight="1" x14ac:dyDescent="0.2">
      <c r="A78" s="3"/>
      <c r="B78" s="3"/>
      <c r="C78" s="3"/>
    </row>
    <row r="79" spans="1:6" ht="9" customHeight="1" x14ac:dyDescent="0.2">
      <c r="A79" s="3"/>
      <c r="B79" s="3"/>
      <c r="C79" s="3"/>
    </row>
    <row r="80" spans="1:6" ht="9" customHeight="1" x14ac:dyDescent="0.2">
      <c r="A80" s="3"/>
      <c r="B80" s="3"/>
      <c r="C80" s="3"/>
    </row>
    <row r="81" spans="1:3" ht="9" customHeight="1" x14ac:dyDescent="0.2">
      <c r="A81" s="3"/>
      <c r="B81" s="3"/>
      <c r="C81" s="3"/>
    </row>
    <row r="82" spans="1:3" ht="9" customHeight="1" x14ac:dyDescent="0.2">
      <c r="A82" s="3"/>
      <c r="B82" s="3"/>
      <c r="C82" s="3"/>
    </row>
  </sheetData>
  <mergeCells count="2">
    <mergeCell ref="A4:C4"/>
    <mergeCell ref="I4:J4"/>
  </mergeCells>
  <phoneticPr fontId="0" type="noConversion"/>
  <pageMargins left="1.5354330708661419" right="1.5354330708661419" top="0.98425196850393704" bottom="0.39370078740157483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40" zoomScaleNormal="140" workbookViewId="0">
      <selection activeCell="H13" sqref="H13"/>
    </sheetView>
  </sheetViews>
  <sheetFormatPr baseColWidth="10" defaultRowHeight="9" customHeight="1" x14ac:dyDescent="0.2"/>
  <cols>
    <col min="1" max="1" width="25.140625" style="1" customWidth="1"/>
    <col min="2" max="2" width="11.5703125" style="1" customWidth="1"/>
    <col min="3" max="3" width="12.28515625" style="1" customWidth="1"/>
    <col min="4" max="4" width="9.7109375" style="1" customWidth="1"/>
  </cols>
  <sheetData>
    <row r="1" spans="1:7" ht="9" customHeight="1" x14ac:dyDescent="0.2">
      <c r="A1" s="314" t="s">
        <v>2</v>
      </c>
      <c r="B1" s="315"/>
      <c r="C1" s="315"/>
      <c r="D1" s="140" t="s">
        <v>1</v>
      </c>
    </row>
    <row r="2" spans="1:7" ht="9" customHeight="1" x14ac:dyDescent="0.2">
      <c r="A2" s="316" t="s">
        <v>5</v>
      </c>
      <c r="B2" s="317"/>
      <c r="C2" s="317"/>
      <c r="D2" s="222" t="s">
        <v>358</v>
      </c>
    </row>
    <row r="3" spans="1:7" ht="9" customHeight="1" x14ac:dyDescent="0.2">
      <c r="A3" s="316" t="s">
        <v>6</v>
      </c>
      <c r="B3" s="317"/>
      <c r="C3" s="317"/>
      <c r="D3" s="141"/>
      <c r="E3" s="5"/>
    </row>
    <row r="4" spans="1:7" ht="9" customHeight="1" x14ac:dyDescent="0.2">
      <c r="A4" s="142"/>
      <c r="B4" s="143"/>
      <c r="C4" s="143"/>
      <c r="D4" s="144"/>
      <c r="E4" s="5"/>
    </row>
    <row r="5" spans="1:7" ht="9" customHeight="1" x14ac:dyDescent="0.2">
      <c r="A5" s="145" t="s">
        <v>221</v>
      </c>
      <c r="B5" s="146" t="s">
        <v>17</v>
      </c>
      <c r="C5" s="146" t="s">
        <v>18</v>
      </c>
      <c r="D5" s="147" t="s">
        <v>19</v>
      </c>
      <c r="E5" s="5"/>
    </row>
    <row r="6" spans="1:7" ht="9" customHeight="1" x14ac:dyDescent="0.2">
      <c r="A6" s="148"/>
      <c r="B6" s="149"/>
      <c r="C6" s="149"/>
      <c r="D6" s="150"/>
    </row>
    <row r="7" spans="1:7" ht="9" customHeight="1" x14ac:dyDescent="0.2">
      <c r="A7" s="110" t="s">
        <v>30</v>
      </c>
      <c r="B7" s="112">
        <f>+C8+C9</f>
        <v>340695000</v>
      </c>
      <c r="C7" s="112"/>
      <c r="D7" s="151">
        <f>+B7/B34</f>
        <v>0.86513904451138413</v>
      </c>
      <c r="F7" s="5"/>
    </row>
    <row r="8" spans="1:7" ht="9" customHeight="1" x14ac:dyDescent="0.2">
      <c r="A8" s="110" t="s">
        <v>37</v>
      </c>
      <c r="B8" s="112"/>
      <c r="C8" s="112">
        <f>+'hoja 3'!E10</f>
        <v>250695000</v>
      </c>
      <c r="D8" s="151">
        <f>+C8/C34</f>
        <v>0.63659881349530067</v>
      </c>
    </row>
    <row r="9" spans="1:7" ht="9" customHeight="1" x14ac:dyDescent="0.2">
      <c r="A9" s="110" t="s">
        <v>43</v>
      </c>
      <c r="B9" s="112"/>
      <c r="C9" s="112">
        <f>+'hoja 3'!E25</f>
        <v>90000000</v>
      </c>
      <c r="D9" s="151">
        <f>+C9/C34</f>
        <v>0.22854023101608351</v>
      </c>
    </row>
    <row r="10" spans="1:7" ht="9" customHeight="1" x14ac:dyDescent="0.2">
      <c r="A10" s="71"/>
      <c r="B10" s="112"/>
      <c r="C10" s="112"/>
      <c r="D10" s="151"/>
    </row>
    <row r="11" spans="1:7" ht="9" customHeight="1" x14ac:dyDescent="0.2">
      <c r="A11" s="110" t="s">
        <v>55</v>
      </c>
      <c r="B11" s="112">
        <f>+C12</f>
        <v>3000000</v>
      </c>
      <c r="C11" s="112"/>
      <c r="D11" s="151">
        <f>+B11/B34</f>
        <v>7.6180077005361174E-3</v>
      </c>
    </row>
    <row r="12" spans="1:7" ht="9" customHeight="1" x14ac:dyDescent="0.2">
      <c r="A12" s="110" t="s">
        <v>211</v>
      </c>
      <c r="B12" s="112"/>
      <c r="C12" s="112">
        <f>+'hoja 3'!E29</f>
        <v>3000000</v>
      </c>
      <c r="D12" s="151">
        <f>+C12/C34</f>
        <v>7.6180077005361174E-3</v>
      </c>
    </row>
    <row r="13" spans="1:7" ht="9" customHeight="1" x14ac:dyDescent="0.2">
      <c r="A13" s="71"/>
      <c r="B13" s="112"/>
      <c r="C13" s="112"/>
      <c r="D13" s="151"/>
    </row>
    <row r="14" spans="1:7" ht="9" customHeight="1" x14ac:dyDescent="0.2">
      <c r="A14" s="110" t="s">
        <v>66</v>
      </c>
      <c r="B14" s="112">
        <f>+C15</f>
        <v>25000000</v>
      </c>
      <c r="C14" s="112"/>
      <c r="D14" s="151">
        <f>+B14/B34</f>
        <v>6.3483397504467645E-2</v>
      </c>
      <c r="G14" s="62"/>
    </row>
    <row r="15" spans="1:7" ht="9" customHeight="1" x14ac:dyDescent="0.2">
      <c r="A15" s="110" t="s">
        <v>71</v>
      </c>
      <c r="B15" s="112"/>
      <c r="C15" s="112">
        <f>+'hoja 3'!E33</f>
        <v>25000000</v>
      </c>
      <c r="D15" s="151">
        <f>+C15/C34</f>
        <v>6.3483397504467645E-2</v>
      </c>
    </row>
    <row r="16" spans="1:7" ht="9" customHeight="1" x14ac:dyDescent="0.2">
      <c r="A16" s="71"/>
      <c r="B16" s="112"/>
      <c r="C16" s="112"/>
      <c r="D16" s="151"/>
    </row>
    <row r="17" spans="1:4" ht="9" customHeight="1" x14ac:dyDescent="0.2">
      <c r="A17" s="110" t="s">
        <v>75</v>
      </c>
      <c r="B17" s="112"/>
      <c r="C17" s="112"/>
      <c r="D17" s="151"/>
    </row>
    <row r="18" spans="1:4" ht="9" customHeight="1" x14ac:dyDescent="0.2">
      <c r="A18" s="110" t="s">
        <v>212</v>
      </c>
      <c r="B18" s="112"/>
      <c r="C18" s="112"/>
      <c r="D18" s="151"/>
    </row>
    <row r="19" spans="1:4" ht="9" customHeight="1" x14ac:dyDescent="0.2">
      <c r="A19" s="71"/>
      <c r="B19" s="112"/>
      <c r="C19" s="112"/>
      <c r="D19" s="151"/>
    </row>
    <row r="20" spans="1:4" ht="9" customHeight="1" x14ac:dyDescent="0.2">
      <c r="A20" s="110" t="s">
        <v>83</v>
      </c>
      <c r="B20" s="112">
        <f>+C21+C22</f>
        <v>23108750</v>
      </c>
      <c r="C20" s="112"/>
      <c r="D20" s="151">
        <f>+B20/B34</f>
        <v>5.8680878483254664E-2</v>
      </c>
    </row>
    <row r="21" spans="1:4" ht="9" customHeight="1" x14ac:dyDescent="0.2">
      <c r="A21" s="110" t="s">
        <v>88</v>
      </c>
      <c r="B21" s="112"/>
      <c r="C21" s="112">
        <f>+'hoja 3'!E40</f>
        <v>2000000</v>
      </c>
      <c r="D21" s="151">
        <f>+C21/C34</f>
        <v>5.0786718003574113E-3</v>
      </c>
    </row>
    <row r="22" spans="1:4" ht="9" customHeight="1" x14ac:dyDescent="0.2">
      <c r="A22" s="110" t="s">
        <v>162</v>
      </c>
      <c r="B22" s="112"/>
      <c r="C22" s="112">
        <f>+'hoja 3'!E44</f>
        <v>21108750</v>
      </c>
      <c r="D22" s="151">
        <f>+C22/C34</f>
        <v>5.3602206682897252E-2</v>
      </c>
    </row>
    <row r="23" spans="1:4" ht="9" customHeight="1" x14ac:dyDescent="0.2">
      <c r="A23" s="71"/>
      <c r="B23" s="112"/>
      <c r="C23" s="112"/>
      <c r="D23" s="151"/>
    </row>
    <row r="24" spans="1:4" ht="9" customHeight="1" x14ac:dyDescent="0.2">
      <c r="A24" s="110" t="s">
        <v>95</v>
      </c>
      <c r="B24" s="112"/>
      <c r="C24" s="112"/>
      <c r="D24" s="151"/>
    </row>
    <row r="25" spans="1:4" ht="9" customHeight="1" x14ac:dyDescent="0.2">
      <c r="A25" s="110" t="s">
        <v>98</v>
      </c>
      <c r="B25" s="112"/>
      <c r="C25" s="112"/>
      <c r="D25" s="151"/>
    </row>
    <row r="26" spans="1:4" ht="9" customHeight="1" x14ac:dyDescent="0.2">
      <c r="A26" s="71"/>
      <c r="B26" s="112"/>
      <c r="C26" s="112"/>
      <c r="D26" s="151"/>
    </row>
    <row r="27" spans="1:4" ht="9" customHeight="1" x14ac:dyDescent="0.2">
      <c r="A27" s="110" t="s">
        <v>106</v>
      </c>
      <c r="B27" s="112"/>
      <c r="C27" s="112"/>
      <c r="D27" s="151"/>
    </row>
    <row r="28" spans="1:4" ht="9" customHeight="1" x14ac:dyDescent="0.2">
      <c r="A28" s="110" t="s">
        <v>110</v>
      </c>
      <c r="B28" s="112"/>
      <c r="C28" s="112"/>
      <c r="D28" s="151"/>
    </row>
    <row r="29" spans="1:4" ht="9" customHeight="1" x14ac:dyDescent="0.2">
      <c r="A29" s="71"/>
      <c r="B29" s="112"/>
      <c r="C29" s="112"/>
      <c r="D29" s="151"/>
    </row>
    <row r="30" spans="1:4" ht="9" customHeight="1" x14ac:dyDescent="0.2">
      <c r="A30" s="110" t="s">
        <v>120</v>
      </c>
      <c r="B30" s="112">
        <f>+C31</f>
        <v>2000000</v>
      </c>
      <c r="C30" s="112"/>
      <c r="D30" s="151">
        <f>+D31</f>
        <v>5.0786718003574113E-3</v>
      </c>
    </row>
    <row r="31" spans="1:4" ht="9" customHeight="1" x14ac:dyDescent="0.2">
      <c r="A31" s="110" t="s">
        <v>161</v>
      </c>
      <c r="B31" s="112"/>
      <c r="C31" s="112">
        <f>+'hoja 3'!E60</f>
        <v>2000000</v>
      </c>
      <c r="D31" s="151">
        <f>+C31/C34</f>
        <v>5.0786718003574113E-3</v>
      </c>
    </row>
    <row r="32" spans="1:4" ht="9" customHeight="1" x14ac:dyDescent="0.2">
      <c r="A32" s="71"/>
      <c r="B32" s="112"/>
      <c r="C32" s="112"/>
      <c r="D32" s="151"/>
    </row>
    <row r="33" spans="1:4" ht="9" customHeight="1" x14ac:dyDescent="0.2">
      <c r="A33" s="110"/>
      <c r="B33" s="112"/>
      <c r="C33" s="112"/>
      <c r="D33" s="152"/>
    </row>
    <row r="34" spans="1:4" ht="9" customHeight="1" thickBot="1" x14ac:dyDescent="0.25">
      <c r="A34" s="67" t="s">
        <v>125</v>
      </c>
      <c r="B34" s="93">
        <f>+SUM(B7:B33)</f>
        <v>393803750</v>
      </c>
      <c r="C34" s="93">
        <f>+SUM(C7:C33)</f>
        <v>393803750</v>
      </c>
      <c r="D34" s="68">
        <v>1</v>
      </c>
    </row>
  </sheetData>
  <mergeCells count="3">
    <mergeCell ref="A1:C1"/>
    <mergeCell ref="A2:C2"/>
    <mergeCell ref="A3:C3"/>
  </mergeCells>
  <phoneticPr fontId="0" type="noConversion"/>
  <pageMargins left="1.5354330708661419" right="1.5354330708661419" top="0.98425196850393704" bottom="0.39370078740157483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F2" sqref="F2"/>
    </sheetView>
  </sheetViews>
  <sheetFormatPr baseColWidth="10" defaultRowHeight="9" customHeight="1" x14ac:dyDescent="0.2"/>
  <cols>
    <col min="1" max="1" width="4.42578125" style="1" customWidth="1"/>
    <col min="2" max="2" width="3.7109375" style="1" customWidth="1"/>
    <col min="3" max="3" width="4" style="1" customWidth="1"/>
    <col min="4" max="4" width="28.140625" style="1" customWidth="1"/>
    <col min="5" max="6" width="11.42578125" style="1"/>
  </cols>
  <sheetData>
    <row r="1" spans="1:6" ht="9" customHeight="1" x14ac:dyDescent="0.2">
      <c r="A1" s="154"/>
      <c r="B1" s="155"/>
      <c r="C1" s="155"/>
      <c r="D1" s="120" t="s">
        <v>2</v>
      </c>
      <c r="E1" s="119"/>
      <c r="F1" s="221" t="s">
        <v>359</v>
      </c>
    </row>
    <row r="2" spans="1:6" ht="9" customHeight="1" x14ac:dyDescent="0.2">
      <c r="A2" s="156"/>
      <c r="B2" s="157"/>
      <c r="C2" s="157"/>
      <c r="D2" s="158" t="s">
        <v>66</v>
      </c>
      <c r="E2" s="123"/>
      <c r="F2" s="159"/>
    </row>
    <row r="3" spans="1:6" ht="9" customHeight="1" x14ac:dyDescent="0.2">
      <c r="A3" s="160"/>
      <c r="B3" s="161"/>
      <c r="C3" s="161"/>
      <c r="D3" s="162"/>
      <c r="E3" s="162"/>
      <c r="F3" s="163"/>
    </row>
    <row r="4" spans="1:6" ht="9" customHeight="1" x14ac:dyDescent="0.2">
      <c r="A4" s="130" t="s">
        <v>167</v>
      </c>
      <c r="B4" s="132" t="s">
        <v>165</v>
      </c>
      <c r="C4" s="132" t="s">
        <v>166</v>
      </c>
      <c r="D4" s="132" t="s">
        <v>217</v>
      </c>
      <c r="E4" s="164"/>
      <c r="F4" s="133" t="s">
        <v>157</v>
      </c>
    </row>
    <row r="5" spans="1:6" ht="9" customHeight="1" x14ac:dyDescent="0.2">
      <c r="A5" s="165"/>
      <c r="B5" s="166"/>
      <c r="C5" s="167"/>
      <c r="D5" s="255" t="s">
        <v>269</v>
      </c>
      <c r="E5" s="256">
        <f>+E7+E11</f>
        <v>25000000</v>
      </c>
      <c r="F5" s="257"/>
    </row>
    <row r="6" spans="1:6" ht="9" customHeight="1" x14ac:dyDescent="0.2">
      <c r="A6" s="168"/>
      <c r="B6" s="169"/>
      <c r="C6" s="169"/>
      <c r="D6" s="258"/>
      <c r="E6" s="256"/>
      <c r="F6" s="259"/>
    </row>
    <row r="7" spans="1:6" ht="9" customHeight="1" x14ac:dyDescent="0.2">
      <c r="A7" s="137"/>
      <c r="B7" s="138"/>
      <c r="C7" s="138"/>
      <c r="D7" s="260" t="s">
        <v>270</v>
      </c>
      <c r="E7" s="261">
        <f>+F8+F9</f>
        <v>18200000</v>
      </c>
      <c r="F7" s="262"/>
    </row>
    <row r="8" spans="1:6" ht="9" customHeight="1" x14ac:dyDescent="0.2">
      <c r="A8" s="137"/>
      <c r="B8" s="138"/>
      <c r="C8" s="138"/>
      <c r="D8" s="263" t="s">
        <v>271</v>
      </c>
      <c r="E8" s="261"/>
      <c r="F8" s="262">
        <v>1200000</v>
      </c>
    </row>
    <row r="9" spans="1:6" ht="9" customHeight="1" x14ac:dyDescent="0.2">
      <c r="A9" s="137"/>
      <c r="B9" s="138"/>
      <c r="C9" s="138"/>
      <c r="D9" s="263" t="s">
        <v>272</v>
      </c>
      <c r="E9" s="261"/>
      <c r="F9" s="262">
        <v>17000000</v>
      </c>
    </row>
    <row r="10" spans="1:6" ht="9" customHeight="1" x14ac:dyDescent="0.2">
      <c r="A10" s="137"/>
      <c r="B10" s="138"/>
      <c r="C10" s="138"/>
      <c r="D10" s="263"/>
      <c r="E10" s="261"/>
      <c r="F10" s="262"/>
    </row>
    <row r="11" spans="1:6" ht="9" customHeight="1" x14ac:dyDescent="0.2">
      <c r="A11" s="137"/>
      <c r="B11" s="138"/>
      <c r="C11" s="138"/>
      <c r="D11" s="260" t="s">
        <v>273</v>
      </c>
      <c r="E11" s="261">
        <f>+F12+F13+F14+F15</f>
        <v>6800000</v>
      </c>
      <c r="F11" s="262"/>
    </row>
    <row r="12" spans="1:6" ht="9" customHeight="1" x14ac:dyDescent="0.2">
      <c r="A12" s="137"/>
      <c r="B12" s="138"/>
      <c r="C12" s="138"/>
      <c r="D12" s="263" t="s">
        <v>274</v>
      </c>
      <c r="E12" s="261"/>
      <c r="F12" s="262">
        <v>1000000</v>
      </c>
    </row>
    <row r="13" spans="1:6" ht="9" customHeight="1" x14ac:dyDescent="0.2">
      <c r="A13" s="137"/>
      <c r="B13" s="138"/>
      <c r="C13" s="138"/>
      <c r="D13" s="263" t="s">
        <v>275</v>
      </c>
      <c r="E13" s="261"/>
      <c r="F13" s="262">
        <v>2000000</v>
      </c>
    </row>
    <row r="14" spans="1:6" ht="9" customHeight="1" x14ac:dyDescent="0.2">
      <c r="A14" s="137"/>
      <c r="B14" s="138"/>
      <c r="C14" s="138"/>
      <c r="D14" s="263" t="s">
        <v>276</v>
      </c>
      <c r="E14" s="261"/>
      <c r="F14" s="262">
        <v>2000000</v>
      </c>
    </row>
    <row r="15" spans="1:6" ht="9" customHeight="1" x14ac:dyDescent="0.2">
      <c r="A15" s="137"/>
      <c r="B15" s="138"/>
      <c r="C15" s="138"/>
      <c r="D15" s="263" t="s">
        <v>277</v>
      </c>
      <c r="E15" s="261"/>
      <c r="F15" s="262">
        <v>1800000</v>
      </c>
    </row>
    <row r="16" spans="1:6" ht="9" customHeight="1" x14ac:dyDescent="0.2">
      <c r="A16" s="71"/>
      <c r="B16" s="72"/>
      <c r="C16" s="72"/>
      <c r="D16" s="264"/>
      <c r="E16" s="261"/>
      <c r="F16" s="262"/>
    </row>
    <row r="17" spans="1:6" ht="9" customHeight="1" x14ac:dyDescent="0.2">
      <c r="A17" s="110"/>
      <c r="B17" s="138"/>
      <c r="C17" s="138"/>
      <c r="D17" s="264"/>
      <c r="E17" s="261"/>
      <c r="F17" s="262"/>
    </row>
    <row r="18" spans="1:6" ht="9" customHeight="1" thickBot="1" x14ac:dyDescent="0.25">
      <c r="A18" s="59"/>
      <c r="B18" s="60"/>
      <c r="C18" s="60"/>
      <c r="D18" s="265" t="s">
        <v>158</v>
      </c>
      <c r="E18" s="266">
        <f>+E5</f>
        <v>25000000</v>
      </c>
      <c r="F18" s="267"/>
    </row>
    <row r="19" spans="1:6" ht="9" customHeight="1" x14ac:dyDescent="0.2">
      <c r="A19" s="15"/>
      <c r="B19" s="15"/>
      <c r="C19" s="15"/>
      <c r="D19" s="15"/>
      <c r="E19" s="15"/>
      <c r="F19" s="15"/>
    </row>
    <row r="20" spans="1:6" ht="9" customHeight="1" x14ac:dyDescent="0.2">
      <c r="A20" s="15"/>
      <c r="B20" s="15"/>
      <c r="C20" s="15"/>
      <c r="D20" s="15"/>
      <c r="E20" s="15"/>
      <c r="F20" s="15"/>
    </row>
    <row r="21" spans="1:6" ht="9" customHeight="1" x14ac:dyDescent="0.2">
      <c r="A21" s="15"/>
      <c r="B21" s="15"/>
      <c r="C21" s="15"/>
      <c r="D21" s="15"/>
      <c r="E21" s="15"/>
      <c r="F21" s="15"/>
    </row>
    <row r="22" spans="1:6" ht="9" customHeight="1" x14ac:dyDescent="0.2">
      <c r="A22" s="15"/>
      <c r="B22" s="15"/>
      <c r="C22" s="15"/>
      <c r="D22" s="15"/>
      <c r="E22" s="15"/>
      <c r="F22" s="15"/>
    </row>
    <row r="23" spans="1:6" ht="9" customHeight="1" x14ac:dyDescent="0.2">
      <c r="A23" s="15"/>
      <c r="B23" s="15"/>
      <c r="C23" s="15"/>
      <c r="D23" s="15"/>
      <c r="E23" s="15"/>
      <c r="F23" s="15"/>
    </row>
    <row r="24" spans="1:6" ht="9" customHeight="1" x14ac:dyDescent="0.2">
      <c r="A24" s="15"/>
      <c r="B24" s="15"/>
      <c r="C24" s="15"/>
      <c r="D24" s="15"/>
      <c r="E24" s="15"/>
      <c r="F24" s="15"/>
    </row>
    <row r="25" spans="1:6" ht="9" customHeight="1" x14ac:dyDescent="0.2">
      <c r="A25" s="15"/>
      <c r="B25" s="15"/>
      <c r="C25" s="15"/>
      <c r="D25" s="15"/>
      <c r="E25" s="15"/>
      <c r="F25" s="15"/>
    </row>
    <row r="26" spans="1:6" ht="9" customHeight="1" x14ac:dyDescent="0.2">
      <c r="A26" s="15"/>
      <c r="B26" s="15"/>
      <c r="C26" s="15"/>
      <c r="D26" s="15"/>
      <c r="E26" s="15"/>
      <c r="F26" s="15"/>
    </row>
    <row r="27" spans="1:6" ht="9" customHeight="1" x14ac:dyDescent="0.2">
      <c r="A27" s="15"/>
      <c r="B27" s="15"/>
      <c r="C27" s="15"/>
      <c r="D27" s="15"/>
      <c r="E27" s="15"/>
      <c r="F27" s="15"/>
    </row>
    <row r="28" spans="1:6" ht="9" customHeight="1" x14ac:dyDescent="0.2">
      <c r="A28" s="15"/>
      <c r="B28" s="15"/>
      <c r="C28" s="15"/>
      <c r="D28" s="15"/>
      <c r="E28" s="15"/>
      <c r="F28" s="15"/>
    </row>
    <row r="29" spans="1:6" ht="9" customHeight="1" x14ac:dyDescent="0.2">
      <c r="A29" s="15"/>
      <c r="B29" s="15"/>
      <c r="C29" s="15"/>
      <c r="D29" s="15"/>
      <c r="E29" s="15"/>
      <c r="F29" s="15"/>
    </row>
    <row r="30" spans="1:6" ht="9" customHeight="1" x14ac:dyDescent="0.2">
      <c r="A30" s="15"/>
      <c r="B30" s="15"/>
      <c r="C30" s="15"/>
      <c r="D30" s="15"/>
      <c r="E30" s="15"/>
      <c r="F30" s="15"/>
    </row>
    <row r="31" spans="1:6" ht="9" customHeight="1" x14ac:dyDescent="0.2">
      <c r="A31" s="15"/>
      <c r="B31" s="15"/>
      <c r="C31" s="15"/>
      <c r="D31" s="15"/>
      <c r="E31" s="15"/>
      <c r="F31" s="15"/>
    </row>
    <row r="32" spans="1:6" ht="9" customHeight="1" x14ac:dyDescent="0.2">
      <c r="A32" s="15"/>
      <c r="B32" s="15"/>
      <c r="C32" s="15"/>
      <c r="D32" s="15"/>
      <c r="E32" s="15"/>
      <c r="F32" s="15"/>
    </row>
    <row r="33" spans="1:6" ht="9" customHeight="1" x14ac:dyDescent="0.2">
      <c r="A33" s="15"/>
      <c r="B33" s="15"/>
      <c r="C33" s="15"/>
      <c r="D33" s="15"/>
      <c r="E33" s="15"/>
      <c r="F33" s="15"/>
    </row>
    <row r="34" spans="1:6" ht="9" customHeight="1" x14ac:dyDescent="0.2">
      <c r="A34" s="15"/>
      <c r="B34" s="15"/>
      <c r="C34" s="15"/>
      <c r="D34" s="15"/>
      <c r="E34" s="15"/>
      <c r="F34" s="15"/>
    </row>
    <row r="35" spans="1:6" ht="9" customHeight="1" x14ac:dyDescent="0.2">
      <c r="A35" s="15"/>
      <c r="B35" s="15"/>
      <c r="C35" s="15"/>
      <c r="D35" s="15"/>
      <c r="E35" s="15"/>
      <c r="F35" s="15"/>
    </row>
    <row r="36" spans="1:6" ht="9" customHeight="1" x14ac:dyDescent="0.2">
      <c r="A36" s="15"/>
      <c r="B36" s="15"/>
      <c r="C36" s="15"/>
      <c r="D36" s="15"/>
      <c r="E36" s="15"/>
      <c r="F36" s="15"/>
    </row>
    <row r="37" spans="1:6" ht="9" customHeight="1" x14ac:dyDescent="0.2">
      <c r="A37" s="15"/>
      <c r="B37" s="15"/>
      <c r="C37" s="15"/>
      <c r="D37" s="15"/>
      <c r="E37" s="15"/>
      <c r="F37" s="15"/>
    </row>
    <row r="38" spans="1:6" ht="9" customHeight="1" x14ac:dyDescent="0.2">
      <c r="A38" s="15"/>
      <c r="B38" s="15"/>
      <c r="C38" s="15"/>
      <c r="D38" s="15"/>
      <c r="E38" s="15"/>
      <c r="F38" s="15"/>
    </row>
    <row r="39" spans="1:6" ht="9" customHeight="1" x14ac:dyDescent="0.2">
      <c r="A39" s="15"/>
      <c r="B39" s="15"/>
      <c r="C39" s="15"/>
      <c r="D39" s="15"/>
      <c r="E39" s="15"/>
      <c r="F39" s="15"/>
    </row>
    <row r="40" spans="1:6" ht="9" customHeight="1" x14ac:dyDescent="0.2">
      <c r="A40" s="15"/>
      <c r="B40" s="15"/>
      <c r="C40" s="15"/>
      <c r="D40" s="15"/>
      <c r="E40" s="15"/>
      <c r="F40" s="15"/>
    </row>
    <row r="41" spans="1:6" ht="9" customHeight="1" x14ac:dyDescent="0.2">
      <c r="A41" s="15"/>
      <c r="B41" s="15"/>
      <c r="C41" s="15"/>
      <c r="D41" s="15"/>
      <c r="E41" s="15"/>
      <c r="F41" s="15"/>
    </row>
    <row r="42" spans="1:6" ht="9" customHeight="1" x14ac:dyDescent="0.2">
      <c r="A42" s="15"/>
      <c r="B42" s="15"/>
      <c r="C42" s="15"/>
      <c r="D42" s="15"/>
      <c r="E42" s="15"/>
      <c r="F42" s="15"/>
    </row>
    <row r="43" spans="1:6" ht="9" customHeight="1" x14ac:dyDescent="0.2">
      <c r="A43" s="15"/>
      <c r="B43" s="15"/>
      <c r="C43" s="15"/>
      <c r="D43" s="15"/>
      <c r="E43" s="15"/>
      <c r="F43" s="15"/>
    </row>
    <row r="44" spans="1:6" ht="9" customHeight="1" x14ac:dyDescent="0.2">
      <c r="A44" s="15"/>
      <c r="B44" s="15"/>
      <c r="C44" s="15"/>
      <c r="D44" s="15"/>
      <c r="E44" s="15"/>
      <c r="F44" s="15"/>
    </row>
    <row r="45" spans="1:6" ht="9" customHeight="1" x14ac:dyDescent="0.2">
      <c r="A45" s="15"/>
      <c r="B45" s="15"/>
      <c r="C45" s="15"/>
      <c r="D45" s="15"/>
      <c r="E45" s="15"/>
      <c r="F45" s="15"/>
    </row>
    <row r="46" spans="1:6" ht="9" customHeight="1" x14ac:dyDescent="0.2">
      <c r="A46" s="15"/>
      <c r="B46" s="15"/>
      <c r="C46" s="15"/>
      <c r="D46" s="15"/>
      <c r="E46" s="15"/>
      <c r="F46" s="15"/>
    </row>
    <row r="47" spans="1:6" ht="9" customHeight="1" x14ac:dyDescent="0.2">
      <c r="A47" s="15"/>
      <c r="B47" s="15"/>
      <c r="C47" s="15"/>
      <c r="D47" s="15"/>
      <c r="E47" s="15"/>
      <c r="F47" s="15"/>
    </row>
    <row r="48" spans="1:6" ht="9" customHeight="1" x14ac:dyDescent="0.2">
      <c r="A48" s="153"/>
      <c r="B48" s="153"/>
      <c r="C48" s="153"/>
      <c r="D48" s="153"/>
      <c r="E48" s="153"/>
      <c r="F48" s="153"/>
    </row>
    <row r="49" spans="7:7" ht="9" customHeight="1" x14ac:dyDescent="0.2">
      <c r="G49" s="5"/>
    </row>
    <row r="50" spans="7:7" ht="9" customHeight="1" x14ac:dyDescent="0.2">
      <c r="G50" s="5"/>
    </row>
    <row r="51" spans="7:7" ht="9" customHeight="1" x14ac:dyDescent="0.2">
      <c r="G51" s="5"/>
    </row>
    <row r="52" spans="7:7" ht="9" customHeight="1" x14ac:dyDescent="0.2">
      <c r="G52" s="5"/>
    </row>
    <row r="53" spans="7:7" ht="9" customHeight="1" x14ac:dyDescent="0.2">
      <c r="G53" s="5"/>
    </row>
    <row r="54" spans="7:7" ht="9" customHeight="1" x14ac:dyDescent="0.2">
      <c r="G54" s="5"/>
    </row>
    <row r="67" spans="1:6" ht="9" customHeight="1" x14ac:dyDescent="0.2">
      <c r="A67" s="170"/>
      <c r="B67" s="170"/>
      <c r="C67" s="170"/>
      <c r="D67" s="170"/>
      <c r="E67" s="170"/>
      <c r="F67" s="170"/>
    </row>
  </sheetData>
  <phoneticPr fontId="0" type="noConversion"/>
  <pageMargins left="1.5354330708661419" right="1.5354330708661419" top="0.98425196850393704" bottom="0.39370078740157483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zoomScale="130" zoomScaleNormal="130" workbookViewId="0">
      <selection activeCell="H19" sqref="H19"/>
    </sheetView>
  </sheetViews>
  <sheetFormatPr baseColWidth="10" defaultRowHeight="12.75" x14ac:dyDescent="0.2"/>
  <cols>
    <col min="2" max="2" width="33.85546875" style="1" customWidth="1"/>
    <col min="3" max="3" width="11.42578125" style="1"/>
    <col min="4" max="4" width="6.28515625" customWidth="1"/>
    <col min="5" max="5" width="12.7109375" bestFit="1" customWidth="1"/>
  </cols>
  <sheetData>
    <row r="1" spans="2:6" ht="9" customHeight="1" x14ac:dyDescent="0.2">
      <c r="B1" s="241" t="s">
        <v>2</v>
      </c>
      <c r="C1" s="318" t="s">
        <v>359</v>
      </c>
      <c r="D1" s="319"/>
    </row>
    <row r="2" spans="2:6" ht="9" customHeight="1" x14ac:dyDescent="0.2">
      <c r="B2" s="242" t="s">
        <v>216</v>
      </c>
      <c r="C2" s="235"/>
      <c r="D2" s="243"/>
    </row>
    <row r="3" spans="2:6" ht="9" customHeight="1" x14ac:dyDescent="0.2">
      <c r="B3" s="244"/>
      <c r="C3" s="245"/>
      <c r="D3" s="246"/>
    </row>
    <row r="4" spans="2:6" ht="9" customHeight="1" x14ac:dyDescent="0.2">
      <c r="B4" s="236" t="s">
        <v>217</v>
      </c>
      <c r="C4" s="236" t="s">
        <v>7</v>
      </c>
      <c r="D4" s="236" t="s">
        <v>316</v>
      </c>
    </row>
    <row r="5" spans="2:6" ht="9" customHeight="1" x14ac:dyDescent="0.2">
      <c r="B5" s="237"/>
      <c r="C5" s="238"/>
      <c r="D5" s="220"/>
    </row>
    <row r="6" spans="2:6" ht="9" customHeight="1" x14ac:dyDescent="0.2">
      <c r="B6" s="223" t="s">
        <v>301</v>
      </c>
      <c r="C6" s="287">
        <v>3820000</v>
      </c>
      <c r="D6" s="234">
        <f>+C6/$C$24</f>
        <v>0.18096760821934033</v>
      </c>
      <c r="F6" s="56"/>
    </row>
    <row r="7" spans="2:6" ht="9" customHeight="1" x14ac:dyDescent="0.2">
      <c r="B7" s="223" t="s">
        <v>302</v>
      </c>
      <c r="C7" s="287">
        <f>4857500-245000</f>
        <v>4612500</v>
      </c>
      <c r="D7" s="234">
        <f t="shared" ref="D7:D22" si="0">+C7/$C$24</f>
        <v>0.21851128086693908</v>
      </c>
      <c r="F7" s="56"/>
    </row>
    <row r="8" spans="2:6" ht="9" customHeight="1" x14ac:dyDescent="0.2">
      <c r="B8" s="223" t="s">
        <v>303</v>
      </c>
      <c r="C8" s="287">
        <v>670000</v>
      </c>
      <c r="D8" s="234">
        <f t="shared" si="0"/>
        <v>3.1740392017528277E-2</v>
      </c>
      <c r="F8" s="56"/>
    </row>
    <row r="9" spans="2:6" ht="9" customHeight="1" x14ac:dyDescent="0.2">
      <c r="B9" s="223" t="s">
        <v>304</v>
      </c>
      <c r="C9" s="287">
        <v>170000</v>
      </c>
      <c r="D9" s="234">
        <f t="shared" si="0"/>
        <v>8.0535323029549358E-3</v>
      </c>
      <c r="F9" s="56"/>
    </row>
    <row r="10" spans="2:6" ht="9" customHeight="1" x14ac:dyDescent="0.2">
      <c r="B10" s="223" t="s">
        <v>305</v>
      </c>
      <c r="C10" s="287">
        <v>520000</v>
      </c>
      <c r="D10" s="234">
        <f t="shared" si="0"/>
        <v>2.4634334103156273E-2</v>
      </c>
      <c r="F10" s="56"/>
    </row>
    <row r="11" spans="2:6" ht="9" customHeight="1" x14ac:dyDescent="0.2">
      <c r="B11" s="223" t="s">
        <v>327</v>
      </c>
      <c r="C11" s="287">
        <v>3000000</v>
      </c>
      <c r="D11" s="234">
        <f t="shared" si="0"/>
        <v>0.14212115828744004</v>
      </c>
      <c r="F11" s="56"/>
    </row>
    <row r="12" spans="2:6" ht="9" customHeight="1" x14ac:dyDescent="0.2">
      <c r="B12" s="223" t="s">
        <v>306</v>
      </c>
      <c r="C12" s="287">
        <v>250000</v>
      </c>
      <c r="D12" s="234">
        <f t="shared" si="0"/>
        <v>1.184342985728667E-2</v>
      </c>
      <c r="E12" s="274"/>
      <c r="F12" s="56"/>
    </row>
    <row r="13" spans="2:6" ht="9" customHeight="1" x14ac:dyDescent="0.2">
      <c r="B13" s="223" t="s">
        <v>243</v>
      </c>
      <c r="C13" s="287">
        <v>225000</v>
      </c>
      <c r="D13" s="234">
        <f t="shared" si="0"/>
        <v>1.0659086871558003E-2</v>
      </c>
      <c r="F13" s="56"/>
    </row>
    <row r="14" spans="2:6" ht="9" customHeight="1" x14ac:dyDescent="0.2">
      <c r="B14" s="11" t="s">
        <v>279</v>
      </c>
      <c r="C14" s="287">
        <v>150000</v>
      </c>
      <c r="D14" s="234">
        <f t="shared" si="0"/>
        <v>7.1060579143720024E-3</v>
      </c>
      <c r="F14" s="56"/>
    </row>
    <row r="15" spans="2:6" ht="9" customHeight="1" x14ac:dyDescent="0.2">
      <c r="B15" s="223" t="s">
        <v>307</v>
      </c>
      <c r="C15" s="287">
        <v>920000</v>
      </c>
      <c r="D15" s="234">
        <f t="shared" si="0"/>
        <v>4.3583821874814944E-2</v>
      </c>
      <c r="F15" s="56"/>
    </row>
    <row r="16" spans="2:6" ht="9" customHeight="1" x14ac:dyDescent="0.2">
      <c r="B16" s="223" t="s">
        <v>278</v>
      </c>
      <c r="C16" s="287">
        <v>1675000</v>
      </c>
      <c r="D16" s="234">
        <f t="shared" si="0"/>
        <v>7.9350980043820685E-2</v>
      </c>
      <c r="F16" s="56"/>
    </row>
    <row r="17" spans="2:6" ht="9" customHeight="1" x14ac:dyDescent="0.2">
      <c r="B17" s="224" t="s">
        <v>308</v>
      </c>
      <c r="C17" s="287">
        <f>1455000-580000</f>
        <v>875000</v>
      </c>
      <c r="D17" s="234">
        <f t="shared" si="0"/>
        <v>4.1452004500503348E-2</v>
      </c>
      <c r="F17" s="56"/>
    </row>
    <row r="18" spans="2:6" ht="9" customHeight="1" x14ac:dyDescent="0.2">
      <c r="B18" s="224" t="s">
        <v>320</v>
      </c>
      <c r="C18" s="287">
        <v>50000</v>
      </c>
      <c r="D18" s="234">
        <f t="shared" si="0"/>
        <v>2.368685971457334E-3</v>
      </c>
      <c r="F18" s="56"/>
    </row>
    <row r="19" spans="2:6" ht="9" customHeight="1" x14ac:dyDescent="0.2">
      <c r="B19" s="224" t="s">
        <v>309</v>
      </c>
      <c r="C19" s="287">
        <v>525000</v>
      </c>
      <c r="D19" s="234">
        <f t="shared" si="0"/>
        <v>2.4871202700302006E-2</v>
      </c>
      <c r="F19" s="56"/>
    </row>
    <row r="20" spans="2:6" ht="9" customHeight="1" x14ac:dyDescent="0.2">
      <c r="B20" s="210" t="s">
        <v>310</v>
      </c>
      <c r="C20" s="288">
        <v>1236250</v>
      </c>
      <c r="D20" s="234">
        <f t="shared" si="0"/>
        <v>5.8565760644282587E-2</v>
      </c>
      <c r="F20" s="56"/>
    </row>
    <row r="21" spans="2:6" ht="9" customHeight="1" x14ac:dyDescent="0.2">
      <c r="B21" s="224" t="s">
        <v>311</v>
      </c>
      <c r="C21" s="289">
        <v>350000</v>
      </c>
      <c r="D21" s="234">
        <f t="shared" si="0"/>
        <v>1.6580801800201338E-2</v>
      </c>
      <c r="F21" s="56"/>
    </row>
    <row r="22" spans="2:6" ht="9.75" customHeight="1" x14ac:dyDescent="0.2">
      <c r="B22" s="224" t="s">
        <v>312</v>
      </c>
      <c r="C22" s="289">
        <v>2060000</v>
      </c>
      <c r="D22" s="234">
        <f t="shared" si="0"/>
        <v>9.7589862024042157E-2</v>
      </c>
      <c r="F22" s="56"/>
    </row>
    <row r="23" spans="2:6" ht="10.5" customHeight="1" x14ac:dyDescent="0.2">
      <c r="B23" s="224"/>
      <c r="C23" s="289"/>
      <c r="D23" s="220"/>
    </row>
    <row r="24" spans="2:6" ht="12" customHeight="1" x14ac:dyDescent="0.2">
      <c r="B24" s="224" t="s">
        <v>7</v>
      </c>
      <c r="C24" s="239">
        <f>SUM(C6:C23)</f>
        <v>21108750</v>
      </c>
      <c r="D24" s="240">
        <v>1</v>
      </c>
    </row>
  </sheetData>
  <mergeCells count="1">
    <mergeCell ref="C1:D1"/>
  </mergeCells>
  <phoneticPr fontId="0" type="noConversion"/>
  <pageMargins left="1.5354330708661419" right="1.5354330708661419" top="0.98425196850393704" bottom="0.39370078740157483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="154" zoomScaleNormal="154" workbookViewId="0">
      <selection activeCell="G3" sqref="G3"/>
    </sheetView>
  </sheetViews>
  <sheetFormatPr baseColWidth="10" defaultRowHeight="12.75" x14ac:dyDescent="0.2"/>
  <cols>
    <col min="1" max="1" width="3.140625" style="1" customWidth="1"/>
    <col min="2" max="2" width="10.140625" style="1" customWidth="1"/>
    <col min="3" max="3" width="9.7109375" style="1" customWidth="1"/>
    <col min="4" max="5" width="9.85546875" style="1" customWidth="1"/>
    <col min="6" max="6" width="9.7109375" style="1" customWidth="1"/>
    <col min="7" max="7" width="10.42578125" style="1" customWidth="1"/>
    <col min="8" max="8" width="11.42578125" style="1"/>
  </cols>
  <sheetData>
    <row r="1" spans="1:12" ht="9" customHeight="1" thickBot="1" x14ac:dyDescent="0.25">
      <c r="A1" s="4"/>
      <c r="B1" s="4"/>
      <c r="C1" s="4"/>
      <c r="D1" s="4"/>
      <c r="E1" s="4"/>
      <c r="F1" s="4"/>
      <c r="G1" s="4"/>
    </row>
    <row r="2" spans="1:12" ht="9" customHeight="1" x14ac:dyDescent="0.2">
      <c r="A2" s="320" t="s">
        <v>2</v>
      </c>
      <c r="B2" s="321"/>
      <c r="C2" s="321"/>
      <c r="D2" s="321"/>
      <c r="E2" s="321"/>
      <c r="F2" s="321"/>
      <c r="G2" s="45">
        <v>2019</v>
      </c>
    </row>
    <row r="3" spans="1:12" ht="9" customHeight="1" x14ac:dyDescent="0.2">
      <c r="A3" s="322" t="s">
        <v>164</v>
      </c>
      <c r="B3" s="323"/>
      <c r="C3" s="323"/>
      <c r="D3" s="323"/>
      <c r="E3" s="323"/>
      <c r="F3" s="323"/>
      <c r="G3" s="48"/>
    </row>
    <row r="4" spans="1:12" ht="9" customHeight="1" x14ac:dyDescent="0.2">
      <c r="A4" s="46"/>
      <c r="B4" s="47"/>
      <c r="C4" s="47"/>
      <c r="D4" s="47"/>
      <c r="E4" s="47"/>
      <c r="F4" s="47"/>
      <c r="G4" s="48"/>
    </row>
    <row r="5" spans="1:12" ht="9" customHeight="1" x14ac:dyDescent="0.2">
      <c r="A5" s="171" t="s">
        <v>20</v>
      </c>
      <c r="B5" s="172" t="s">
        <v>21</v>
      </c>
      <c r="C5" s="172" t="s">
        <v>163</v>
      </c>
      <c r="D5" s="173" t="s">
        <v>181</v>
      </c>
      <c r="E5" s="173" t="s">
        <v>181</v>
      </c>
      <c r="F5" s="174" t="s">
        <v>21</v>
      </c>
      <c r="G5" s="175" t="s">
        <v>163</v>
      </c>
    </row>
    <row r="6" spans="1:12" ht="9" customHeight="1" x14ac:dyDescent="0.2">
      <c r="A6" s="176" t="s">
        <v>26</v>
      </c>
      <c r="B6" s="172" t="s">
        <v>159</v>
      </c>
      <c r="C6" s="172" t="s">
        <v>159</v>
      </c>
      <c r="D6" s="174" t="s">
        <v>21</v>
      </c>
      <c r="E6" s="174" t="s">
        <v>163</v>
      </c>
      <c r="F6" s="177"/>
      <c r="G6" s="178"/>
    </row>
    <row r="7" spans="1:12" ht="9" customHeight="1" thickBot="1" x14ac:dyDescent="0.25">
      <c r="A7" s="179" t="s">
        <v>31</v>
      </c>
      <c r="B7" s="215" t="s">
        <v>319</v>
      </c>
      <c r="C7" s="215" t="s">
        <v>319</v>
      </c>
      <c r="D7" s="180"/>
      <c r="E7" s="180"/>
      <c r="F7" s="215" t="s">
        <v>358</v>
      </c>
      <c r="G7" s="216" t="s">
        <v>358</v>
      </c>
    </row>
    <row r="8" spans="1:12" ht="9" customHeight="1" x14ac:dyDescent="0.2">
      <c r="A8" s="181" t="s">
        <v>159</v>
      </c>
      <c r="B8" s="182" t="s">
        <v>159</v>
      </c>
      <c r="C8" s="182" t="s">
        <v>159</v>
      </c>
      <c r="D8" s="182" t="s">
        <v>159</v>
      </c>
      <c r="E8" s="182" t="s">
        <v>159</v>
      </c>
      <c r="F8" s="182"/>
      <c r="G8" s="183" t="s">
        <v>159</v>
      </c>
    </row>
    <row r="9" spans="1:12" ht="9" customHeight="1" x14ac:dyDescent="0.2">
      <c r="A9" s="110" t="s">
        <v>44</v>
      </c>
      <c r="B9" s="184">
        <v>25</v>
      </c>
      <c r="C9" s="184">
        <v>0</v>
      </c>
      <c r="D9" s="184">
        <v>0</v>
      </c>
      <c r="E9" s="184">
        <v>0</v>
      </c>
      <c r="F9" s="184">
        <f>+B9+D9</f>
        <v>25</v>
      </c>
      <c r="G9" s="185">
        <v>0</v>
      </c>
      <c r="I9" s="217"/>
      <c r="K9" s="217"/>
      <c r="L9" s="218"/>
    </row>
    <row r="10" spans="1:12" ht="9" customHeight="1" x14ac:dyDescent="0.2">
      <c r="A10" s="186">
        <v>25</v>
      </c>
      <c r="B10" s="184">
        <v>1</v>
      </c>
      <c r="C10" s="184">
        <v>0</v>
      </c>
      <c r="D10" s="184">
        <v>0</v>
      </c>
      <c r="E10" s="184">
        <v>0</v>
      </c>
      <c r="F10" s="184">
        <f t="shared" ref="F10:F34" si="0">+B10+D10</f>
        <v>1</v>
      </c>
      <c r="G10" s="185">
        <v>0</v>
      </c>
      <c r="I10" s="217"/>
      <c r="L10" s="218"/>
    </row>
    <row r="11" spans="1:12" ht="9" customHeight="1" x14ac:dyDescent="0.2">
      <c r="A11" s="137">
        <v>24</v>
      </c>
      <c r="B11" s="184">
        <v>2</v>
      </c>
      <c r="C11" s="184">
        <v>0</v>
      </c>
      <c r="D11" s="184">
        <v>-1</v>
      </c>
      <c r="E11" s="184">
        <v>0</v>
      </c>
      <c r="F11" s="184">
        <f t="shared" si="0"/>
        <v>1</v>
      </c>
      <c r="G11" s="185">
        <v>0</v>
      </c>
      <c r="I11" s="217"/>
      <c r="L11" s="218"/>
    </row>
    <row r="12" spans="1:12" ht="9" customHeight="1" x14ac:dyDescent="0.2">
      <c r="A12" s="137">
        <v>23</v>
      </c>
      <c r="B12" s="184">
        <v>1</v>
      </c>
      <c r="C12" s="184">
        <v>0</v>
      </c>
      <c r="D12" s="184">
        <v>0</v>
      </c>
      <c r="E12" s="184">
        <v>0</v>
      </c>
      <c r="F12" s="184">
        <f t="shared" si="0"/>
        <v>1</v>
      </c>
      <c r="G12" s="185">
        <v>0</v>
      </c>
      <c r="I12" s="217"/>
      <c r="L12" s="218"/>
    </row>
    <row r="13" spans="1:12" ht="9" customHeight="1" x14ac:dyDescent="0.2">
      <c r="A13" s="137">
        <v>22</v>
      </c>
      <c r="B13" s="184">
        <v>5</v>
      </c>
      <c r="C13" s="184">
        <v>0</v>
      </c>
      <c r="D13" s="184">
        <v>-2</v>
      </c>
      <c r="E13" s="184">
        <v>0</v>
      </c>
      <c r="F13" s="184">
        <f t="shared" si="0"/>
        <v>3</v>
      </c>
      <c r="G13" s="185">
        <v>0</v>
      </c>
      <c r="I13" s="217"/>
      <c r="L13" s="218"/>
    </row>
    <row r="14" spans="1:12" ht="9" customHeight="1" x14ac:dyDescent="0.2">
      <c r="A14" s="137">
        <v>21</v>
      </c>
      <c r="B14" s="184">
        <v>6</v>
      </c>
      <c r="C14" s="184">
        <v>0</v>
      </c>
      <c r="D14" s="184">
        <v>-2</v>
      </c>
      <c r="E14" s="184">
        <v>0</v>
      </c>
      <c r="F14" s="184">
        <f t="shared" si="0"/>
        <v>4</v>
      </c>
      <c r="G14" s="185">
        <v>0</v>
      </c>
      <c r="I14" s="217"/>
      <c r="L14" s="218"/>
    </row>
    <row r="15" spans="1:12" ht="9" customHeight="1" x14ac:dyDescent="0.2">
      <c r="A15" s="137">
        <v>20</v>
      </c>
      <c r="B15" s="184">
        <v>10</v>
      </c>
      <c r="C15" s="184">
        <v>0</v>
      </c>
      <c r="D15" s="184">
        <v>-2</v>
      </c>
      <c r="E15" s="184">
        <v>0</v>
      </c>
      <c r="F15" s="184">
        <f t="shared" si="0"/>
        <v>8</v>
      </c>
      <c r="G15" s="185">
        <v>0</v>
      </c>
      <c r="I15" s="217"/>
      <c r="L15" s="218"/>
    </row>
    <row r="16" spans="1:12" ht="9" customHeight="1" x14ac:dyDescent="0.2">
      <c r="A16" s="137">
        <v>19</v>
      </c>
      <c r="B16" s="184">
        <v>1</v>
      </c>
      <c r="C16" s="184">
        <v>0</v>
      </c>
      <c r="D16" s="184">
        <v>0</v>
      </c>
      <c r="E16" s="184">
        <v>0</v>
      </c>
      <c r="F16" s="184">
        <f t="shared" si="0"/>
        <v>1</v>
      </c>
      <c r="G16" s="185">
        <v>0</v>
      </c>
      <c r="I16" s="217"/>
      <c r="L16" s="218"/>
    </row>
    <row r="17" spans="1:12" ht="9" customHeight="1" x14ac:dyDescent="0.2">
      <c r="A17" s="137">
        <v>18</v>
      </c>
      <c r="B17" s="184">
        <v>18</v>
      </c>
      <c r="C17" s="184">
        <v>0</v>
      </c>
      <c r="D17" s="184">
        <v>2</v>
      </c>
      <c r="E17" s="184">
        <v>0</v>
      </c>
      <c r="F17" s="184">
        <f t="shared" si="0"/>
        <v>20</v>
      </c>
      <c r="G17" s="185">
        <v>0</v>
      </c>
      <c r="I17" s="217"/>
      <c r="L17" s="218"/>
    </row>
    <row r="18" spans="1:12" ht="9" customHeight="1" x14ac:dyDescent="0.2">
      <c r="A18" s="137">
        <v>17</v>
      </c>
      <c r="B18" s="184">
        <v>0</v>
      </c>
      <c r="C18" s="184">
        <v>0</v>
      </c>
      <c r="D18" s="184">
        <v>0</v>
      </c>
      <c r="E18" s="184">
        <v>0</v>
      </c>
      <c r="F18" s="184">
        <f t="shared" si="0"/>
        <v>0</v>
      </c>
      <c r="G18" s="185">
        <v>0</v>
      </c>
      <c r="I18" s="217"/>
      <c r="K18" s="217"/>
      <c r="L18" s="218"/>
    </row>
    <row r="19" spans="1:12" ht="9" customHeight="1" x14ac:dyDescent="0.2">
      <c r="A19" s="137">
        <v>16</v>
      </c>
      <c r="B19" s="184">
        <v>7</v>
      </c>
      <c r="C19" s="184">
        <v>0</v>
      </c>
      <c r="D19" s="184">
        <v>-1</v>
      </c>
      <c r="E19" s="184">
        <v>0</v>
      </c>
      <c r="F19" s="184">
        <f t="shared" si="0"/>
        <v>6</v>
      </c>
      <c r="G19" s="185">
        <v>0</v>
      </c>
      <c r="I19" s="217"/>
      <c r="K19" s="217"/>
      <c r="L19" s="218"/>
    </row>
    <row r="20" spans="1:12" ht="9" customHeight="1" x14ac:dyDescent="0.2">
      <c r="A20" s="137">
        <v>15</v>
      </c>
      <c r="B20" s="184">
        <v>7</v>
      </c>
      <c r="C20" s="184">
        <v>0</v>
      </c>
      <c r="D20" s="184">
        <v>0</v>
      </c>
      <c r="E20" s="184">
        <v>0</v>
      </c>
      <c r="F20" s="184">
        <f t="shared" si="0"/>
        <v>7</v>
      </c>
      <c r="G20" s="185">
        <v>0</v>
      </c>
      <c r="I20" s="217"/>
      <c r="K20" s="217"/>
      <c r="L20" s="218"/>
    </row>
    <row r="21" spans="1:12" ht="9" customHeight="1" x14ac:dyDescent="0.2">
      <c r="A21" s="137">
        <v>14</v>
      </c>
      <c r="B21" s="184">
        <v>14</v>
      </c>
      <c r="C21" s="184">
        <v>0</v>
      </c>
      <c r="D21" s="184">
        <v>0</v>
      </c>
      <c r="E21" s="184">
        <v>0</v>
      </c>
      <c r="F21" s="184">
        <f t="shared" si="0"/>
        <v>14</v>
      </c>
      <c r="G21" s="185">
        <v>0</v>
      </c>
      <c r="I21" s="217"/>
      <c r="K21" s="217"/>
      <c r="L21" s="218"/>
    </row>
    <row r="22" spans="1:12" ht="9" customHeight="1" x14ac:dyDescent="0.2">
      <c r="A22" s="137">
        <v>13</v>
      </c>
      <c r="B22" s="184">
        <v>0</v>
      </c>
      <c r="C22" s="184">
        <v>0</v>
      </c>
      <c r="D22" s="184">
        <v>0</v>
      </c>
      <c r="E22" s="184">
        <v>0</v>
      </c>
      <c r="F22" s="184">
        <f t="shared" si="0"/>
        <v>0</v>
      </c>
      <c r="G22" s="185">
        <v>0</v>
      </c>
      <c r="I22" s="217"/>
      <c r="J22" s="217"/>
      <c r="K22" s="217"/>
      <c r="L22" s="218"/>
    </row>
    <row r="23" spans="1:12" ht="9" customHeight="1" x14ac:dyDescent="0.2">
      <c r="A23" s="137">
        <v>12</v>
      </c>
      <c r="B23" s="184">
        <v>39</v>
      </c>
      <c r="C23" s="184">
        <v>0</v>
      </c>
      <c r="D23" s="184">
        <v>5</v>
      </c>
      <c r="E23" s="184">
        <v>0</v>
      </c>
      <c r="F23" s="184">
        <f t="shared" si="0"/>
        <v>44</v>
      </c>
      <c r="G23" s="185">
        <v>0</v>
      </c>
      <c r="I23" s="217"/>
      <c r="K23" s="217"/>
      <c r="L23" s="218"/>
    </row>
    <row r="24" spans="1:12" ht="9" customHeight="1" x14ac:dyDescent="0.2">
      <c r="A24" s="137">
        <v>11</v>
      </c>
      <c r="B24" s="184">
        <v>23</v>
      </c>
      <c r="C24" s="184">
        <v>0</v>
      </c>
      <c r="D24" s="184">
        <v>5</v>
      </c>
      <c r="E24" s="184">
        <v>0</v>
      </c>
      <c r="F24" s="184">
        <f t="shared" si="0"/>
        <v>28</v>
      </c>
      <c r="G24" s="185">
        <v>0</v>
      </c>
      <c r="I24" s="217"/>
      <c r="J24" s="217"/>
      <c r="K24" s="217"/>
      <c r="L24" s="218"/>
    </row>
    <row r="25" spans="1:12" ht="9" customHeight="1" x14ac:dyDescent="0.2">
      <c r="A25" s="137">
        <v>10</v>
      </c>
      <c r="B25" s="184">
        <v>47</v>
      </c>
      <c r="C25" s="184">
        <v>0</v>
      </c>
      <c r="D25" s="184">
        <v>-10</v>
      </c>
      <c r="E25" s="184">
        <v>0</v>
      </c>
      <c r="F25" s="184">
        <f t="shared" si="0"/>
        <v>37</v>
      </c>
      <c r="G25" s="185">
        <v>0</v>
      </c>
      <c r="I25" s="217"/>
      <c r="K25" s="217"/>
      <c r="L25" s="218"/>
    </row>
    <row r="26" spans="1:12" ht="9" customHeight="1" x14ac:dyDescent="0.2">
      <c r="A26" s="137">
        <v>9</v>
      </c>
      <c r="B26" s="184">
        <v>0</v>
      </c>
      <c r="C26" s="184">
        <v>0</v>
      </c>
      <c r="D26" s="184">
        <v>0</v>
      </c>
      <c r="E26" s="184">
        <v>0</v>
      </c>
      <c r="F26" s="184">
        <f t="shared" si="0"/>
        <v>0</v>
      </c>
      <c r="G26" s="185">
        <v>0</v>
      </c>
      <c r="I26" s="217"/>
      <c r="J26" s="217"/>
      <c r="K26" s="217"/>
      <c r="L26" s="218"/>
    </row>
    <row r="27" spans="1:12" ht="9" customHeight="1" x14ac:dyDescent="0.2">
      <c r="A27" s="137">
        <v>8</v>
      </c>
      <c r="B27" s="184">
        <v>0</v>
      </c>
      <c r="C27" s="184">
        <v>0</v>
      </c>
      <c r="D27" s="184">
        <v>0</v>
      </c>
      <c r="E27" s="184">
        <v>0</v>
      </c>
      <c r="F27" s="184">
        <f t="shared" si="0"/>
        <v>0</v>
      </c>
      <c r="G27" s="185">
        <v>0</v>
      </c>
      <c r="I27" s="217"/>
      <c r="K27" s="217"/>
      <c r="L27" s="218"/>
    </row>
    <row r="28" spans="1:12" ht="9" customHeight="1" x14ac:dyDescent="0.2">
      <c r="A28" s="137">
        <v>7</v>
      </c>
      <c r="B28" s="184">
        <v>0</v>
      </c>
      <c r="C28" s="184">
        <v>0</v>
      </c>
      <c r="D28" s="184">
        <v>0</v>
      </c>
      <c r="E28" s="184">
        <v>0</v>
      </c>
      <c r="F28" s="184">
        <f t="shared" si="0"/>
        <v>0</v>
      </c>
      <c r="G28" s="185">
        <v>0</v>
      </c>
      <c r="I28" s="217"/>
      <c r="J28" s="217"/>
      <c r="K28" s="217"/>
      <c r="L28" s="218"/>
    </row>
    <row r="29" spans="1:12" ht="9" customHeight="1" x14ac:dyDescent="0.2">
      <c r="A29" s="137">
        <v>6</v>
      </c>
      <c r="B29" s="184">
        <v>0</v>
      </c>
      <c r="C29" s="184">
        <v>0</v>
      </c>
      <c r="D29" s="184">
        <v>0</v>
      </c>
      <c r="E29" s="184">
        <v>0</v>
      </c>
      <c r="F29" s="184">
        <f t="shared" si="0"/>
        <v>0</v>
      </c>
      <c r="G29" s="185">
        <v>0</v>
      </c>
      <c r="I29" s="217"/>
      <c r="J29" s="217"/>
      <c r="K29" s="217"/>
      <c r="L29" s="218"/>
    </row>
    <row r="30" spans="1:12" ht="9" customHeight="1" x14ac:dyDescent="0.2">
      <c r="A30" s="137">
        <v>5</v>
      </c>
      <c r="B30" s="184">
        <v>0</v>
      </c>
      <c r="C30" s="184">
        <v>0</v>
      </c>
      <c r="D30" s="184">
        <v>0</v>
      </c>
      <c r="E30" s="184">
        <v>0</v>
      </c>
      <c r="F30" s="184">
        <f t="shared" si="0"/>
        <v>0</v>
      </c>
      <c r="G30" s="185">
        <v>0</v>
      </c>
      <c r="I30" s="217"/>
      <c r="J30" s="217"/>
      <c r="K30" s="217"/>
      <c r="L30" s="218"/>
    </row>
    <row r="31" spans="1:12" ht="9" customHeight="1" x14ac:dyDescent="0.2">
      <c r="A31" s="137">
        <v>4</v>
      </c>
      <c r="B31" s="184">
        <v>0</v>
      </c>
      <c r="C31" s="184">
        <v>0</v>
      </c>
      <c r="D31" s="184">
        <v>0</v>
      </c>
      <c r="E31" s="184">
        <v>0</v>
      </c>
      <c r="F31" s="184">
        <f t="shared" si="0"/>
        <v>0</v>
      </c>
      <c r="G31" s="185">
        <v>0</v>
      </c>
      <c r="I31" s="217"/>
      <c r="J31" s="217"/>
      <c r="K31" s="217"/>
      <c r="L31" s="218"/>
    </row>
    <row r="32" spans="1:12" ht="9" customHeight="1" x14ac:dyDescent="0.2">
      <c r="A32" s="137">
        <v>3</v>
      </c>
      <c r="B32" s="184">
        <v>0</v>
      </c>
      <c r="C32" s="184">
        <v>0</v>
      </c>
      <c r="D32" s="184">
        <v>0</v>
      </c>
      <c r="E32" s="184">
        <v>0</v>
      </c>
      <c r="F32" s="184">
        <f t="shared" si="0"/>
        <v>0</v>
      </c>
      <c r="G32" s="185">
        <v>0</v>
      </c>
      <c r="I32" s="217"/>
      <c r="J32" s="217"/>
      <c r="L32" s="218"/>
    </row>
    <row r="33" spans="1:12" ht="9" customHeight="1" x14ac:dyDescent="0.2">
      <c r="A33" s="137">
        <v>2</v>
      </c>
      <c r="B33" s="184">
        <v>0</v>
      </c>
      <c r="C33" s="184">
        <v>0</v>
      </c>
      <c r="D33" s="184">
        <v>0</v>
      </c>
      <c r="E33" s="184">
        <v>0</v>
      </c>
      <c r="F33" s="184">
        <f t="shared" si="0"/>
        <v>0</v>
      </c>
      <c r="G33" s="185">
        <v>0</v>
      </c>
      <c r="I33" s="217"/>
      <c r="L33" s="218"/>
    </row>
    <row r="34" spans="1:12" ht="9" customHeight="1" x14ac:dyDescent="0.2">
      <c r="A34" s="137">
        <v>1</v>
      </c>
      <c r="B34" s="184">
        <v>140</v>
      </c>
      <c r="C34" s="184">
        <v>210</v>
      </c>
      <c r="D34" s="184">
        <v>6</v>
      </c>
      <c r="E34" s="184">
        <v>0</v>
      </c>
      <c r="F34" s="184">
        <f t="shared" si="0"/>
        <v>146</v>
      </c>
      <c r="G34" s="185">
        <v>210</v>
      </c>
    </row>
    <row r="35" spans="1:12" ht="9" customHeight="1" x14ac:dyDescent="0.2">
      <c r="A35" s="110" t="s">
        <v>159</v>
      </c>
      <c r="B35" s="187"/>
      <c r="C35" s="187"/>
      <c r="D35" s="187"/>
      <c r="E35" s="187"/>
      <c r="F35" s="187"/>
      <c r="G35" s="188"/>
    </row>
    <row r="36" spans="1:12" ht="9" customHeight="1" thickBot="1" x14ac:dyDescent="0.25">
      <c r="A36" s="63"/>
      <c r="B36" s="101">
        <f>SUM(B9:B35)</f>
        <v>346</v>
      </c>
      <c r="C36" s="101">
        <v>210</v>
      </c>
      <c r="D36" s="101">
        <f>SUM(D9:D35)</f>
        <v>0</v>
      </c>
      <c r="E36" s="101">
        <v>0</v>
      </c>
      <c r="F36" s="101">
        <f>SUM(F9:F35)</f>
        <v>346</v>
      </c>
      <c r="G36" s="102">
        <v>210</v>
      </c>
    </row>
    <row r="37" spans="1:12" x14ac:dyDescent="0.2">
      <c r="A37" s="17"/>
      <c r="B37" s="17"/>
      <c r="C37" s="17"/>
      <c r="D37" s="17"/>
      <c r="E37" s="17"/>
      <c r="F37" s="17"/>
      <c r="G37" s="17"/>
    </row>
  </sheetData>
  <mergeCells count="2">
    <mergeCell ref="A2:F2"/>
    <mergeCell ref="A3:F3"/>
  </mergeCells>
  <phoneticPr fontId="0" type="noConversion"/>
  <pageMargins left="1.5354330708661419" right="1.5354330708661419" top="0.98425196850393704" bottom="0.39370078740157483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E2" sqref="E2"/>
    </sheetView>
  </sheetViews>
  <sheetFormatPr baseColWidth="10" defaultRowHeight="12.75" x14ac:dyDescent="0.2"/>
  <cols>
    <col min="1" max="1" width="5.42578125" customWidth="1"/>
    <col min="2" max="2" width="7.5703125" customWidth="1"/>
    <col min="3" max="3" width="24" customWidth="1"/>
    <col min="4" max="4" width="9.42578125" bestFit="1" customWidth="1"/>
    <col min="5" max="5" width="11.85546875" customWidth="1"/>
  </cols>
  <sheetData>
    <row r="1" spans="1:9" ht="9" customHeight="1" x14ac:dyDescent="0.2">
      <c r="A1" s="324" t="s">
        <v>2</v>
      </c>
      <c r="B1" s="325"/>
      <c r="C1" s="325"/>
      <c r="D1" s="325"/>
      <c r="E1" s="214" t="s">
        <v>358</v>
      </c>
    </row>
    <row r="2" spans="1:9" ht="9" customHeight="1" x14ac:dyDescent="0.2">
      <c r="A2" s="326" t="s">
        <v>182</v>
      </c>
      <c r="B2" s="327"/>
      <c r="C2" s="327"/>
      <c r="D2" s="327"/>
      <c r="E2" s="49"/>
    </row>
    <row r="3" spans="1:9" ht="9" customHeight="1" x14ac:dyDescent="0.2">
      <c r="A3" s="326" t="s">
        <v>218</v>
      </c>
      <c r="B3" s="327"/>
      <c r="C3" s="327"/>
      <c r="D3" s="327"/>
      <c r="E3" s="49"/>
    </row>
    <row r="4" spans="1:9" ht="9" customHeight="1" x14ac:dyDescent="0.2">
      <c r="A4" s="50"/>
      <c r="B4" s="51"/>
      <c r="C4" s="51"/>
      <c r="D4" s="51"/>
      <c r="E4" s="52"/>
    </row>
    <row r="5" spans="1:9" ht="9" customHeight="1" x14ac:dyDescent="0.2">
      <c r="A5" s="53" t="s">
        <v>183</v>
      </c>
      <c r="B5" s="54" t="s">
        <v>222</v>
      </c>
      <c r="C5" s="54" t="s">
        <v>221</v>
      </c>
      <c r="D5" s="54" t="s">
        <v>4</v>
      </c>
      <c r="E5" s="55"/>
    </row>
    <row r="6" spans="1:9" ht="9" customHeight="1" x14ac:dyDescent="0.2">
      <c r="A6" s="69"/>
      <c r="B6" s="70"/>
      <c r="C6" s="70" t="s">
        <v>201</v>
      </c>
      <c r="D6" s="94"/>
      <c r="E6" s="95">
        <v>548292200</v>
      </c>
    </row>
    <row r="7" spans="1:9" ht="9" customHeight="1" x14ac:dyDescent="0.2">
      <c r="A7" s="71"/>
      <c r="B7" s="72"/>
      <c r="C7" s="72" t="s">
        <v>202</v>
      </c>
      <c r="D7" s="96">
        <v>110692000</v>
      </c>
      <c r="E7" s="95"/>
    </row>
    <row r="8" spans="1:9" ht="9" customHeight="1" x14ac:dyDescent="0.2">
      <c r="A8" s="71">
        <v>1</v>
      </c>
      <c r="B8" s="72">
        <v>24101001</v>
      </c>
      <c r="C8" s="72" t="s">
        <v>364</v>
      </c>
      <c r="D8" s="96">
        <v>26325000</v>
      </c>
      <c r="E8" s="95"/>
    </row>
    <row r="9" spans="1:9" ht="9" customHeight="1" x14ac:dyDescent="0.2">
      <c r="A9" s="71">
        <v>2</v>
      </c>
      <c r="B9" s="72">
        <v>24101002</v>
      </c>
      <c r="C9" s="72" t="s">
        <v>365</v>
      </c>
      <c r="D9" s="96">
        <v>26325000</v>
      </c>
      <c r="E9" s="95"/>
    </row>
    <row r="10" spans="1:9" ht="9" customHeight="1" x14ac:dyDescent="0.2">
      <c r="A10" s="71">
        <v>3</v>
      </c>
      <c r="B10" s="72">
        <v>24101003</v>
      </c>
      <c r="C10" s="72" t="s">
        <v>366</v>
      </c>
      <c r="D10" s="96">
        <v>1200000</v>
      </c>
      <c r="E10" s="95"/>
    </row>
    <row r="11" spans="1:9" ht="9" customHeight="1" x14ac:dyDescent="0.2">
      <c r="A11" s="71">
        <v>4</v>
      </c>
      <c r="B11" s="72">
        <v>24101004</v>
      </c>
      <c r="C11" s="72" t="s">
        <v>367</v>
      </c>
      <c r="D11" s="96">
        <v>4000</v>
      </c>
      <c r="E11" s="95"/>
    </row>
    <row r="12" spans="1:9" ht="9" customHeight="1" x14ac:dyDescent="0.2">
      <c r="A12" s="71">
        <v>5</v>
      </c>
      <c r="B12" s="72">
        <v>24101005</v>
      </c>
      <c r="C12" s="72" t="s">
        <v>368</v>
      </c>
      <c r="D12" s="96">
        <v>3500000</v>
      </c>
      <c r="E12" s="95"/>
    </row>
    <row r="13" spans="1:9" ht="9" customHeight="1" x14ac:dyDescent="0.2">
      <c r="A13" s="71">
        <v>6</v>
      </c>
      <c r="B13" s="72">
        <v>24101006</v>
      </c>
      <c r="C13" s="72" t="s">
        <v>369</v>
      </c>
      <c r="D13" s="96">
        <v>45000</v>
      </c>
      <c r="E13" s="95"/>
    </row>
    <row r="14" spans="1:9" ht="9" customHeight="1" x14ac:dyDescent="0.2">
      <c r="A14" s="71">
        <v>7</v>
      </c>
      <c r="B14" s="72">
        <v>24101007</v>
      </c>
      <c r="C14" s="72" t="s">
        <v>370</v>
      </c>
      <c r="D14" s="96">
        <v>3200000</v>
      </c>
      <c r="E14" s="95"/>
    </row>
    <row r="15" spans="1:9" ht="9" customHeight="1" x14ac:dyDescent="0.2">
      <c r="A15" s="71">
        <v>9</v>
      </c>
      <c r="B15" s="72">
        <v>24101008</v>
      </c>
      <c r="C15" s="72" t="s">
        <v>371</v>
      </c>
      <c r="D15" s="96">
        <v>85000</v>
      </c>
      <c r="E15" s="95"/>
      <c r="I15" s="6"/>
    </row>
    <row r="16" spans="1:9" ht="9" customHeight="1" x14ac:dyDescent="0.2">
      <c r="A16" s="71">
        <v>10</v>
      </c>
      <c r="B16" s="72">
        <v>24101009</v>
      </c>
      <c r="C16" s="72" t="s">
        <v>372</v>
      </c>
      <c r="D16" s="96">
        <v>50000000</v>
      </c>
      <c r="E16" s="95"/>
    </row>
    <row r="17" spans="1:5" ht="9" customHeight="1" x14ac:dyDescent="0.2">
      <c r="A17" s="71">
        <v>11</v>
      </c>
      <c r="B17" s="72">
        <v>24101010</v>
      </c>
      <c r="C17" s="72" t="s">
        <v>373</v>
      </c>
      <c r="D17" s="96">
        <v>8000</v>
      </c>
      <c r="E17" s="95"/>
    </row>
    <row r="18" spans="1:5" ht="9" customHeight="1" x14ac:dyDescent="0.2">
      <c r="A18" s="71"/>
      <c r="B18" s="72"/>
      <c r="C18" s="72"/>
      <c r="D18" s="96"/>
      <c r="E18" s="95"/>
    </row>
    <row r="19" spans="1:5" ht="9" customHeight="1" x14ac:dyDescent="0.2">
      <c r="A19" s="69"/>
      <c r="B19" s="70"/>
      <c r="C19" s="72" t="s">
        <v>203</v>
      </c>
      <c r="D19" s="96">
        <v>5600200</v>
      </c>
      <c r="E19" s="95"/>
    </row>
    <row r="20" spans="1:5" ht="9" customHeight="1" x14ac:dyDescent="0.2">
      <c r="A20" s="71">
        <v>12</v>
      </c>
      <c r="B20" s="72">
        <v>24201002</v>
      </c>
      <c r="C20" s="72" t="s">
        <v>374</v>
      </c>
      <c r="D20" s="96">
        <v>4000000</v>
      </c>
      <c r="E20" s="95"/>
    </row>
    <row r="21" spans="1:5" ht="9" customHeight="1" x14ac:dyDescent="0.2">
      <c r="A21" s="71">
        <v>13</v>
      </c>
      <c r="B21" s="72">
        <v>24201003</v>
      </c>
      <c r="C21" s="72" t="s">
        <v>375</v>
      </c>
      <c r="D21" s="96">
        <v>25000</v>
      </c>
      <c r="E21" s="95"/>
    </row>
    <row r="22" spans="1:5" ht="9" customHeight="1" x14ac:dyDescent="0.2">
      <c r="A22" s="71">
        <v>14</v>
      </c>
      <c r="B22" s="72">
        <v>24201005</v>
      </c>
      <c r="C22" s="72" t="s">
        <v>376</v>
      </c>
      <c r="D22" s="96">
        <v>744000</v>
      </c>
      <c r="E22" s="95"/>
    </row>
    <row r="23" spans="1:5" ht="9" customHeight="1" x14ac:dyDescent="0.2">
      <c r="A23" s="71">
        <v>15</v>
      </c>
      <c r="B23" s="72">
        <v>24201006</v>
      </c>
      <c r="C23" s="72" t="s">
        <v>377</v>
      </c>
      <c r="D23" s="96">
        <v>1200</v>
      </c>
      <c r="E23" s="95"/>
    </row>
    <row r="24" spans="1:5" ht="9" customHeight="1" x14ac:dyDescent="0.2">
      <c r="A24" s="71">
        <v>16</v>
      </c>
      <c r="B24" s="72">
        <v>24201007</v>
      </c>
      <c r="C24" s="72" t="s">
        <v>378</v>
      </c>
      <c r="D24" s="96">
        <v>830000</v>
      </c>
      <c r="E24" s="95"/>
    </row>
    <row r="25" spans="1:5" ht="9" customHeight="1" x14ac:dyDescent="0.2">
      <c r="A25" s="71"/>
      <c r="B25" s="72"/>
      <c r="C25" s="72"/>
      <c r="D25" s="96"/>
      <c r="E25" s="95"/>
    </row>
    <row r="26" spans="1:5" ht="9" customHeight="1" x14ac:dyDescent="0.2">
      <c r="A26" s="73"/>
      <c r="B26" s="74"/>
      <c r="C26" s="74"/>
      <c r="D26" s="97"/>
      <c r="E26" s="98"/>
    </row>
    <row r="27" spans="1:5" ht="9" customHeight="1" x14ac:dyDescent="0.2">
      <c r="A27" s="73"/>
      <c r="B27" s="74"/>
      <c r="C27" s="74"/>
      <c r="D27" s="97"/>
      <c r="E27" s="98"/>
    </row>
    <row r="28" spans="1:5" ht="9" customHeight="1" x14ac:dyDescent="0.2">
      <c r="A28" s="73"/>
      <c r="B28" s="74"/>
      <c r="C28" s="74"/>
      <c r="D28" s="97"/>
      <c r="E28" s="98"/>
    </row>
    <row r="29" spans="1:5" ht="9" customHeight="1" x14ac:dyDescent="0.2">
      <c r="A29" s="73"/>
      <c r="B29" s="74"/>
      <c r="C29" s="74" t="s">
        <v>205</v>
      </c>
      <c r="D29" s="97">
        <v>432000000</v>
      </c>
      <c r="E29" s="98"/>
    </row>
    <row r="30" spans="1:5" ht="9" customHeight="1" thickBot="1" x14ac:dyDescent="0.25">
      <c r="A30" s="63">
        <v>20</v>
      </c>
      <c r="B30" s="75">
        <v>24301001</v>
      </c>
      <c r="C30" s="75" t="s">
        <v>379</v>
      </c>
      <c r="D30" s="99">
        <v>432000000</v>
      </c>
      <c r="E30" s="100"/>
    </row>
    <row r="31" spans="1:5" x14ac:dyDescent="0.2">
      <c r="A31" s="56"/>
      <c r="B31" s="56"/>
      <c r="C31" s="56"/>
      <c r="D31" s="56"/>
      <c r="E31" s="56"/>
    </row>
  </sheetData>
  <mergeCells count="3">
    <mergeCell ref="A1:D1"/>
    <mergeCell ref="A2:D2"/>
    <mergeCell ref="A3:D3"/>
  </mergeCells>
  <phoneticPr fontId="0" type="noConversion"/>
  <pageMargins left="1.5354330708661419" right="1.5354330708661419" top="0.98425196850393704" bottom="0.39370078740157483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0"/>
  <sheetViews>
    <sheetView workbookViewId="0">
      <selection activeCell="F2" sqref="F2"/>
    </sheetView>
  </sheetViews>
  <sheetFormatPr baseColWidth="10" defaultRowHeight="12.75" x14ac:dyDescent="0.2"/>
  <cols>
    <col min="2" max="2" width="5" customWidth="1"/>
    <col min="3" max="3" width="6.42578125" customWidth="1"/>
    <col min="4" max="4" width="24.140625" customWidth="1"/>
    <col min="5" max="5" width="11.42578125" customWidth="1"/>
    <col min="6" max="6" width="12.7109375" customWidth="1"/>
  </cols>
  <sheetData>
    <row r="1" spans="2:6" ht="9" customHeight="1" thickBot="1" x14ac:dyDescent="0.25">
      <c r="B1" s="56"/>
      <c r="C1" s="56"/>
      <c r="D1" s="56"/>
      <c r="E1" s="56"/>
      <c r="F1" s="56"/>
    </row>
    <row r="2" spans="2:6" ht="9" customHeight="1" x14ac:dyDescent="0.2">
      <c r="B2" s="328" t="s">
        <v>2</v>
      </c>
      <c r="C2" s="329"/>
      <c r="D2" s="329"/>
      <c r="E2" s="329"/>
      <c r="F2" s="212" t="s">
        <v>358</v>
      </c>
    </row>
    <row r="3" spans="2:6" ht="9" customHeight="1" x14ac:dyDescent="0.2">
      <c r="B3" s="330" t="s">
        <v>182</v>
      </c>
      <c r="C3" s="331"/>
      <c r="D3" s="331"/>
      <c r="E3" s="331"/>
      <c r="F3" s="57"/>
    </row>
    <row r="4" spans="2:6" ht="9" customHeight="1" x14ac:dyDescent="0.2">
      <c r="B4" s="330" t="s">
        <v>230</v>
      </c>
      <c r="C4" s="331"/>
      <c r="D4" s="331"/>
      <c r="E4" s="331"/>
      <c r="F4" s="57"/>
    </row>
    <row r="5" spans="2:6" ht="9" customHeight="1" x14ac:dyDescent="0.2">
      <c r="B5" s="332"/>
      <c r="C5" s="333"/>
      <c r="D5" s="333"/>
      <c r="E5" s="333"/>
      <c r="F5" s="334"/>
    </row>
    <row r="6" spans="2:6" ht="9" customHeight="1" x14ac:dyDescent="0.2">
      <c r="B6" s="43" t="s">
        <v>183</v>
      </c>
      <c r="C6" s="44" t="s">
        <v>222</v>
      </c>
      <c r="D6" s="44" t="s">
        <v>221</v>
      </c>
      <c r="E6" s="44" t="s">
        <v>4</v>
      </c>
      <c r="F6" s="58"/>
    </row>
    <row r="7" spans="2:6" ht="9" customHeight="1" x14ac:dyDescent="0.2">
      <c r="B7" s="189">
        <v>200</v>
      </c>
      <c r="C7" s="190"/>
      <c r="D7" s="191" t="s">
        <v>197</v>
      </c>
      <c r="E7" s="192"/>
      <c r="F7" s="193">
        <v>548292200</v>
      </c>
    </row>
    <row r="8" spans="2:6" ht="9" customHeight="1" x14ac:dyDescent="0.2">
      <c r="B8" s="71">
        <v>201</v>
      </c>
      <c r="C8" s="72"/>
      <c r="D8" s="72" t="s">
        <v>195</v>
      </c>
      <c r="E8" s="96"/>
      <c r="F8" s="194">
        <v>67677258</v>
      </c>
    </row>
    <row r="9" spans="2:6" ht="9" customHeight="1" x14ac:dyDescent="0.2">
      <c r="B9" s="71">
        <v>202</v>
      </c>
      <c r="C9" s="72"/>
      <c r="D9" s="70" t="s">
        <v>196</v>
      </c>
      <c r="E9" s="94">
        <v>67677258</v>
      </c>
      <c r="F9" s="95"/>
    </row>
    <row r="10" spans="2:6" ht="9" customHeight="1" x14ac:dyDescent="0.2">
      <c r="B10" s="71">
        <v>760</v>
      </c>
      <c r="C10" s="72"/>
      <c r="D10" s="195" t="s">
        <v>380</v>
      </c>
      <c r="E10" s="94">
        <v>67677258</v>
      </c>
      <c r="F10" s="194"/>
    </row>
    <row r="11" spans="2:6" ht="9" customHeight="1" x14ac:dyDescent="0.2">
      <c r="B11" s="71">
        <v>765</v>
      </c>
      <c r="C11" s="72"/>
      <c r="D11" s="195" t="s">
        <v>381</v>
      </c>
      <c r="E11" s="94">
        <v>340358</v>
      </c>
      <c r="F11" s="196"/>
    </row>
    <row r="12" spans="2:6" ht="9" customHeight="1" x14ac:dyDescent="0.2">
      <c r="B12" s="71">
        <v>1</v>
      </c>
      <c r="C12" s="72">
        <v>4210101</v>
      </c>
      <c r="D12" s="72" t="s">
        <v>184</v>
      </c>
      <c r="E12" s="96">
        <v>47850</v>
      </c>
      <c r="F12" s="196"/>
    </row>
    <row r="13" spans="2:6" ht="9" customHeight="1" x14ac:dyDescent="0.2">
      <c r="B13" s="71">
        <v>2</v>
      </c>
      <c r="C13" s="72">
        <v>4210102</v>
      </c>
      <c r="D13" s="72" t="s">
        <v>185</v>
      </c>
      <c r="E13" s="96">
        <v>22458</v>
      </c>
      <c r="F13" s="196"/>
    </row>
    <row r="14" spans="2:6" ht="9" customHeight="1" x14ac:dyDescent="0.2">
      <c r="B14" s="71">
        <v>3</v>
      </c>
      <c r="C14" s="72">
        <v>4210103</v>
      </c>
      <c r="D14" s="72" t="s">
        <v>382</v>
      </c>
      <c r="E14" s="96">
        <v>64850</v>
      </c>
      <c r="F14" s="196"/>
    </row>
    <row r="15" spans="2:6" ht="9" customHeight="1" x14ac:dyDescent="0.2">
      <c r="B15" s="71">
        <v>10</v>
      </c>
      <c r="C15" s="72">
        <v>4210105</v>
      </c>
      <c r="D15" s="72" t="s">
        <v>186</v>
      </c>
      <c r="E15" s="96">
        <v>205200</v>
      </c>
      <c r="F15" s="196"/>
    </row>
    <row r="16" spans="2:6" ht="9" customHeight="1" x14ac:dyDescent="0.2">
      <c r="B16" s="71">
        <v>766</v>
      </c>
      <c r="C16" s="72"/>
      <c r="D16" s="195" t="s">
        <v>187</v>
      </c>
      <c r="E16" s="94">
        <v>67336900</v>
      </c>
      <c r="F16" s="197"/>
    </row>
    <row r="17" spans="2:6" ht="9" customHeight="1" x14ac:dyDescent="0.2">
      <c r="B17" s="71">
        <v>15</v>
      </c>
      <c r="C17" s="72">
        <v>4210201</v>
      </c>
      <c r="D17" s="72" t="s">
        <v>383</v>
      </c>
      <c r="E17" s="96">
        <v>58950</v>
      </c>
      <c r="F17" s="196"/>
    </row>
    <row r="18" spans="2:6" ht="9" customHeight="1" x14ac:dyDescent="0.2">
      <c r="B18" s="71">
        <v>16</v>
      </c>
      <c r="C18" s="72">
        <v>4210202</v>
      </c>
      <c r="D18" s="72" t="s">
        <v>188</v>
      </c>
      <c r="E18" s="96">
        <v>38500</v>
      </c>
      <c r="F18" s="196"/>
    </row>
    <row r="19" spans="2:6" ht="9" customHeight="1" x14ac:dyDescent="0.2">
      <c r="B19" s="71">
        <v>17</v>
      </c>
      <c r="C19" s="72">
        <v>4210204</v>
      </c>
      <c r="D19" s="72" t="s">
        <v>225</v>
      </c>
      <c r="E19" s="96">
        <v>2000000</v>
      </c>
      <c r="F19" s="196"/>
    </row>
    <row r="20" spans="2:6" ht="9" customHeight="1" x14ac:dyDescent="0.2">
      <c r="B20" s="71">
        <v>18</v>
      </c>
      <c r="C20" s="72">
        <v>4210205</v>
      </c>
      <c r="D20" s="72" t="s">
        <v>189</v>
      </c>
      <c r="E20" s="96">
        <v>64580</v>
      </c>
      <c r="F20" s="196"/>
    </row>
    <row r="21" spans="2:6" ht="9" customHeight="1" x14ac:dyDescent="0.2">
      <c r="B21" s="71">
        <v>19</v>
      </c>
      <c r="C21" s="72">
        <v>4210206</v>
      </c>
      <c r="D21" s="72" t="s">
        <v>190</v>
      </c>
      <c r="E21" s="96">
        <v>1580000</v>
      </c>
      <c r="F21" s="196"/>
    </row>
    <row r="22" spans="2:6" ht="9" customHeight="1" x14ac:dyDescent="0.2">
      <c r="B22" s="71">
        <v>20</v>
      </c>
      <c r="C22" s="72">
        <v>4210207</v>
      </c>
      <c r="D22" s="72" t="s">
        <v>191</v>
      </c>
      <c r="E22" s="96">
        <v>49785</v>
      </c>
      <c r="F22" s="196"/>
    </row>
    <row r="23" spans="2:6" ht="9" customHeight="1" x14ac:dyDescent="0.2">
      <c r="B23" s="71">
        <v>21</v>
      </c>
      <c r="C23" s="72">
        <v>4210208</v>
      </c>
      <c r="D23" s="247" t="s">
        <v>317</v>
      </c>
      <c r="E23" s="96">
        <v>25800</v>
      </c>
      <c r="F23" s="196"/>
    </row>
    <row r="24" spans="2:6" ht="9" customHeight="1" x14ac:dyDescent="0.2">
      <c r="B24" s="71">
        <v>22</v>
      </c>
      <c r="C24" s="72">
        <v>4210210</v>
      </c>
      <c r="D24" s="72" t="s">
        <v>384</v>
      </c>
      <c r="E24" s="96">
        <v>85000</v>
      </c>
      <c r="F24" s="196"/>
    </row>
    <row r="25" spans="2:6" ht="9" customHeight="1" x14ac:dyDescent="0.2">
      <c r="B25" s="71">
        <v>23</v>
      </c>
      <c r="C25" s="72">
        <v>4210211</v>
      </c>
      <c r="D25" s="72" t="s">
        <v>385</v>
      </c>
      <c r="E25" s="96">
        <v>25486</v>
      </c>
      <c r="F25" s="196"/>
    </row>
    <row r="26" spans="2:6" ht="9" customHeight="1" x14ac:dyDescent="0.2">
      <c r="B26" s="71">
        <v>24</v>
      </c>
      <c r="C26" s="72">
        <v>4210213</v>
      </c>
      <c r="D26" s="72" t="s">
        <v>386</v>
      </c>
      <c r="E26" s="96">
        <v>18450</v>
      </c>
      <c r="F26" s="196"/>
    </row>
    <row r="27" spans="2:6" ht="9" customHeight="1" x14ac:dyDescent="0.2">
      <c r="B27" s="71">
        <v>25</v>
      </c>
      <c r="C27" s="72">
        <v>4210215</v>
      </c>
      <c r="D27" s="72" t="s">
        <v>387</v>
      </c>
      <c r="E27" s="96">
        <v>57849</v>
      </c>
      <c r="F27" s="196"/>
    </row>
    <row r="28" spans="2:6" ht="9" customHeight="1" x14ac:dyDescent="0.2">
      <c r="B28" s="71">
        <v>26</v>
      </c>
      <c r="C28" s="198">
        <v>4210217</v>
      </c>
      <c r="D28" s="72" t="s">
        <v>207</v>
      </c>
      <c r="E28" s="96">
        <v>350000</v>
      </c>
      <c r="F28" s="196"/>
    </row>
    <row r="29" spans="2:6" ht="9" customHeight="1" x14ac:dyDescent="0.2">
      <c r="B29" s="71">
        <v>27</v>
      </c>
      <c r="C29" s="72">
        <v>4210219</v>
      </c>
      <c r="D29" s="72" t="s">
        <v>388</v>
      </c>
      <c r="E29" s="96">
        <v>300000</v>
      </c>
      <c r="F29" s="196"/>
    </row>
    <row r="30" spans="2:6" ht="9" customHeight="1" x14ac:dyDescent="0.2">
      <c r="B30" s="71">
        <v>28</v>
      </c>
      <c r="C30" s="72">
        <v>4210220</v>
      </c>
      <c r="D30" s="198" t="s">
        <v>389</v>
      </c>
      <c r="E30" s="199">
        <v>1250000</v>
      </c>
      <c r="F30" s="196"/>
    </row>
    <row r="31" spans="2:6" ht="9" customHeight="1" x14ac:dyDescent="0.2">
      <c r="B31" s="71">
        <v>29</v>
      </c>
      <c r="C31" s="72">
        <v>4210221</v>
      </c>
      <c r="D31" s="198" t="s">
        <v>390</v>
      </c>
      <c r="E31" s="199">
        <v>312500</v>
      </c>
      <c r="F31" s="196"/>
    </row>
    <row r="32" spans="2:6" ht="9" customHeight="1" x14ac:dyDescent="0.2">
      <c r="B32" s="71">
        <v>30</v>
      </c>
      <c r="C32" s="198">
        <v>4210222</v>
      </c>
      <c r="D32" s="198" t="s">
        <v>391</v>
      </c>
      <c r="E32" s="199">
        <v>150000</v>
      </c>
      <c r="F32" s="196"/>
    </row>
    <row r="33" spans="2:6" ht="9" customHeight="1" x14ac:dyDescent="0.2">
      <c r="B33" s="71">
        <v>31</v>
      </c>
      <c r="C33" s="198">
        <v>4210301</v>
      </c>
      <c r="D33" s="297" t="s">
        <v>392</v>
      </c>
      <c r="E33" s="199">
        <v>34370000</v>
      </c>
      <c r="F33" s="194"/>
    </row>
    <row r="34" spans="2:6" ht="9" customHeight="1" x14ac:dyDescent="0.2">
      <c r="B34" s="71">
        <v>32</v>
      </c>
      <c r="C34" s="198">
        <v>4210302</v>
      </c>
      <c r="D34" s="297" t="s">
        <v>393</v>
      </c>
      <c r="E34" s="298">
        <v>22100000</v>
      </c>
      <c r="F34" s="196"/>
    </row>
    <row r="35" spans="2:6" ht="9" customHeight="1" x14ac:dyDescent="0.2">
      <c r="B35" s="202">
        <v>33</v>
      </c>
      <c r="C35" s="198">
        <v>4210303</v>
      </c>
      <c r="D35" s="297" t="s">
        <v>238</v>
      </c>
      <c r="E35" s="298">
        <v>4500000</v>
      </c>
      <c r="F35" s="196"/>
    </row>
    <row r="36" spans="2:6" ht="9" customHeight="1" x14ac:dyDescent="0.2">
      <c r="B36" s="202">
        <v>1035</v>
      </c>
      <c r="C36" s="198"/>
      <c r="D36" s="200" t="s">
        <v>198</v>
      </c>
      <c r="E36" s="299"/>
      <c r="F36" s="293">
        <v>480614942</v>
      </c>
    </row>
    <row r="37" spans="2:6" ht="9" customHeight="1" x14ac:dyDescent="0.2">
      <c r="B37" s="202">
        <v>1036</v>
      </c>
      <c r="C37" s="198"/>
      <c r="D37" s="200" t="s">
        <v>83</v>
      </c>
      <c r="E37" s="299">
        <v>420114942</v>
      </c>
      <c r="F37" s="196"/>
    </row>
    <row r="38" spans="2:6" ht="9" customHeight="1" x14ac:dyDescent="0.2">
      <c r="B38" s="202">
        <v>1037</v>
      </c>
      <c r="C38" s="198"/>
      <c r="D38" s="198" t="s">
        <v>192</v>
      </c>
      <c r="E38" s="199">
        <v>6900000</v>
      </c>
      <c r="F38" s="196"/>
    </row>
    <row r="39" spans="2:6" ht="9" customHeight="1" x14ac:dyDescent="0.2">
      <c r="B39" s="202">
        <v>1042</v>
      </c>
      <c r="C39" s="198">
        <v>1220103</v>
      </c>
      <c r="D39" s="297" t="s">
        <v>208</v>
      </c>
      <c r="E39" s="199">
        <v>2500000</v>
      </c>
      <c r="F39" s="196"/>
    </row>
    <row r="40" spans="2:6" ht="9" customHeight="1" x14ac:dyDescent="0.2">
      <c r="B40" s="202">
        <v>1043</v>
      </c>
      <c r="C40" s="198">
        <v>1220201</v>
      </c>
      <c r="D40" s="297" t="s">
        <v>193</v>
      </c>
      <c r="E40" s="199">
        <v>250000</v>
      </c>
      <c r="F40" s="196"/>
    </row>
    <row r="41" spans="2:6" ht="9" customHeight="1" x14ac:dyDescent="0.2">
      <c r="B41" s="202">
        <v>1046</v>
      </c>
      <c r="C41" s="297">
        <v>1220301</v>
      </c>
      <c r="D41" s="297" t="s">
        <v>199</v>
      </c>
      <c r="E41" s="298">
        <v>150000</v>
      </c>
      <c r="F41" s="196"/>
    </row>
    <row r="42" spans="2:6" ht="9" customHeight="1" x14ac:dyDescent="0.2">
      <c r="B42" s="202">
        <v>1047</v>
      </c>
      <c r="C42" s="198">
        <v>1220501</v>
      </c>
      <c r="D42" s="198" t="s">
        <v>204</v>
      </c>
      <c r="E42" s="199">
        <v>4000000</v>
      </c>
      <c r="F42" s="196"/>
    </row>
    <row r="43" spans="2:6" ht="9" customHeight="1" x14ac:dyDescent="0.2">
      <c r="B43" s="202"/>
      <c r="C43" s="203"/>
      <c r="D43" s="198"/>
      <c r="E43" s="199"/>
      <c r="F43" s="196"/>
    </row>
    <row r="44" spans="2:6" ht="9" customHeight="1" x14ac:dyDescent="0.2">
      <c r="B44" s="202">
        <v>1295</v>
      </c>
      <c r="C44" s="198"/>
      <c r="D44" s="205" t="s">
        <v>206</v>
      </c>
      <c r="E44" s="201">
        <v>413214942</v>
      </c>
      <c r="F44" s="194"/>
    </row>
    <row r="45" spans="2:6" ht="9" customHeight="1" x14ac:dyDescent="0.2">
      <c r="B45" s="202">
        <v>1302</v>
      </c>
      <c r="C45" s="247">
        <v>5100101</v>
      </c>
      <c r="D45" s="297" t="s">
        <v>194</v>
      </c>
      <c r="E45" s="298">
        <v>300000</v>
      </c>
      <c r="F45" s="194"/>
    </row>
    <row r="46" spans="2:6" ht="9" customHeight="1" x14ac:dyDescent="0.2">
      <c r="B46" s="202">
        <v>1303</v>
      </c>
      <c r="C46" s="206">
        <v>5100102</v>
      </c>
      <c r="D46" s="198" t="s">
        <v>209</v>
      </c>
      <c r="E46" s="199">
        <v>412914942</v>
      </c>
      <c r="F46" s="194"/>
    </row>
    <row r="47" spans="2:6" ht="9" customHeight="1" x14ac:dyDescent="0.2">
      <c r="B47" s="202">
        <v>1304</v>
      </c>
      <c r="C47" s="206">
        <v>5100103</v>
      </c>
      <c r="D47" s="198" t="s">
        <v>394</v>
      </c>
      <c r="E47" s="199">
        <v>0</v>
      </c>
      <c r="F47" s="194"/>
    </row>
    <row r="48" spans="2:6" ht="9" customHeight="1" x14ac:dyDescent="0.2">
      <c r="B48" s="202"/>
      <c r="C48" s="204"/>
      <c r="D48" s="72" t="s">
        <v>395</v>
      </c>
      <c r="E48" s="199">
        <v>60500000</v>
      </c>
      <c r="F48" s="194"/>
    </row>
    <row r="49" spans="2:6" ht="9.75" customHeight="1" x14ac:dyDescent="0.2">
      <c r="B49" s="225">
        <v>1310</v>
      </c>
      <c r="C49" s="224">
        <v>5200101</v>
      </c>
      <c r="D49" s="224" t="s">
        <v>200</v>
      </c>
      <c r="E49" s="224">
        <v>60000000</v>
      </c>
      <c r="F49" s="294"/>
    </row>
    <row r="50" spans="2:6" ht="10.5" customHeight="1" thickBot="1" x14ac:dyDescent="0.25">
      <c r="B50" s="295">
        <v>1320</v>
      </c>
      <c r="C50" s="296">
        <v>5200102</v>
      </c>
      <c r="D50" s="296" t="s">
        <v>224</v>
      </c>
      <c r="E50" s="296">
        <v>500000</v>
      </c>
      <c r="F50" s="252"/>
    </row>
  </sheetData>
  <mergeCells count="4">
    <mergeCell ref="B2:E2"/>
    <mergeCell ref="B4:E4"/>
    <mergeCell ref="B5:F5"/>
    <mergeCell ref="B3:E3"/>
  </mergeCells>
  <phoneticPr fontId="0" type="noConversion"/>
  <pageMargins left="0.94488188976377963" right="1.5354330708661419" top="0.98425196850393704" bottom="0.39370078740157483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Hoja1</vt:lpstr>
      <vt:lpstr>Hoja2</vt:lpstr>
      <vt:lpstr>hoja 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</vt:vector>
  </TitlesOfParts>
  <Company>HCD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Municipalidad de Nogoyá</dc:creator>
  <cp:lastModifiedBy>Usuario</cp:lastModifiedBy>
  <cp:lastPrinted>2018-11-22T15:34:20Z</cp:lastPrinted>
  <dcterms:created xsi:type="dcterms:W3CDTF">2003-10-09T15:07:54Z</dcterms:created>
  <dcterms:modified xsi:type="dcterms:W3CDTF">2019-10-01T20:31:13Z</dcterms:modified>
</cp:coreProperties>
</file>